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meauniversity.sharepoint.com/sites/RSO/Shared Documents/General/Ekonomi/Planering och utvecklingsarbete/Mallar/Lägg ut/"/>
    </mc:Choice>
  </mc:AlternateContent>
  <xr:revisionPtr revIDLastSave="102" documentId="8_{2F8D73DB-2955-45B4-A434-CAB862F1AFC4}" xr6:coauthVersionLast="47" xr6:coauthVersionMax="47" xr10:uidLastSave="{68A7F8E3-F940-4F9E-A202-0AA441DC01CB}"/>
  <bookViews>
    <workbookView xWindow="45350" yWindow="-3540" windowWidth="24550" windowHeight="17390" tabRatio="802" firstSheet="1" activeTab="1" xr2:uid="{00000000-000D-0000-FFFF-FFFF00000000}"/>
  </bookViews>
  <sheets>
    <sheet name="Timesheet UmU" sheetId="1" state="hidden" r:id="rId1"/>
    <sheet name="Instruction" sheetId="16" r:id="rId2"/>
    <sheet name="To Project follow-up" sheetId="19" r:id="rId3"/>
    <sheet name="Beräkningar" sheetId="20" state="hidden" r:id="rId4"/>
    <sheet name="Salary" sheetId="18" r:id="rId5"/>
    <sheet name="Summary hours" sheetId="17" r:id="rId6"/>
    <sheet name="Total days" sheetId="15" r:id="rId7"/>
    <sheet name="January" sheetId="4" r:id="rId8"/>
    <sheet name="February" sheetId="5" r:id="rId9"/>
    <sheet name="March" sheetId="3" r:id="rId10"/>
    <sheet name="April" sheetId="6" r:id="rId11"/>
    <sheet name="May" sheetId="7" r:id="rId12"/>
    <sheet name="June" sheetId="8" r:id="rId13"/>
    <sheet name="July" sheetId="9" r:id="rId14"/>
    <sheet name="August" sheetId="10" r:id="rId15"/>
    <sheet name="September" sheetId="11" r:id="rId16"/>
    <sheet name="October" sheetId="12" r:id="rId17"/>
    <sheet name="November" sheetId="13" r:id="rId18"/>
    <sheet name="December" sheetId="14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7" l="1"/>
  <c r="B9" i="14"/>
  <c r="B9" i="13"/>
  <c r="B9" i="12"/>
  <c r="B9" i="11"/>
  <c r="B9" i="10"/>
  <c r="B9" i="9"/>
  <c r="B9" i="8"/>
  <c r="B9" i="7"/>
  <c r="B9" i="6"/>
  <c r="B9" i="3"/>
  <c r="B9" i="5"/>
  <c r="B9" i="4"/>
  <c r="B10" i="15"/>
  <c r="Q43" i="14" l="1"/>
  <c r="Q43" i="13"/>
  <c r="Q43" i="12"/>
  <c r="Q43" i="11"/>
  <c r="Q43" i="10"/>
  <c r="Q43" i="9"/>
  <c r="Q43" i="8"/>
  <c r="Q43" i="7"/>
  <c r="Q43" i="6"/>
  <c r="Q43" i="3"/>
  <c r="Q43" i="5"/>
  <c r="Q43" i="4"/>
  <c r="AF14" i="18"/>
  <c r="AI28" i="13" l="1"/>
  <c r="AI28" i="12"/>
  <c r="AI28" i="11"/>
  <c r="AI28" i="10"/>
  <c r="AI28" i="9"/>
  <c r="AI28" i="8"/>
  <c r="AI28" i="7"/>
  <c r="AI28" i="6"/>
  <c r="AI28" i="3"/>
  <c r="B27" i="19"/>
  <c r="O17" i="18"/>
  <c r="O18" i="18"/>
  <c r="O19" i="18"/>
  <c r="O20" i="18"/>
  <c r="O21" i="18"/>
  <c r="O22" i="18"/>
  <c r="O23" i="18"/>
  <c r="O24" i="18"/>
  <c r="O25" i="18"/>
  <c r="J16" i="18" l="1"/>
  <c r="J17" i="18"/>
  <c r="J18" i="18"/>
  <c r="J19" i="18"/>
  <c r="J20" i="18"/>
  <c r="J21" i="18"/>
  <c r="J22" i="18"/>
  <c r="J23" i="18"/>
  <c r="J24" i="18"/>
  <c r="J25" i="18"/>
  <c r="J26" i="18"/>
  <c r="J15" i="18"/>
  <c r="A139" i="20"/>
  <c r="A140" i="20"/>
  <c r="A129" i="20"/>
  <c r="A130" i="20"/>
  <c r="A119" i="20"/>
  <c r="A120" i="20"/>
  <c r="A109" i="20"/>
  <c r="A110" i="20"/>
  <c r="A99" i="20"/>
  <c r="A100" i="20"/>
  <c r="A89" i="20"/>
  <c r="A90" i="20"/>
  <c r="A79" i="20"/>
  <c r="A80" i="20"/>
  <c r="A69" i="20"/>
  <c r="A70" i="20"/>
  <c r="A59" i="20"/>
  <c r="A60" i="20"/>
  <c r="A49" i="20"/>
  <c r="A50" i="20"/>
  <c r="A39" i="20"/>
  <c r="A40" i="20"/>
  <c r="A29" i="20"/>
  <c r="A30" i="20"/>
  <c r="F16" i="17"/>
  <c r="G16" i="17"/>
  <c r="H16" i="17"/>
  <c r="I16" i="17"/>
  <c r="J16" i="17"/>
  <c r="K16" i="17"/>
  <c r="L16" i="17"/>
  <c r="M16" i="17"/>
  <c r="N16" i="17"/>
  <c r="F17" i="17"/>
  <c r="G17" i="17"/>
  <c r="H17" i="17"/>
  <c r="I17" i="17"/>
  <c r="J17" i="17"/>
  <c r="K17" i="17"/>
  <c r="L17" i="17"/>
  <c r="M17" i="17"/>
  <c r="N17" i="17"/>
  <c r="F18" i="17"/>
  <c r="G18" i="17"/>
  <c r="H18" i="17"/>
  <c r="I18" i="17"/>
  <c r="J18" i="17"/>
  <c r="K18" i="17"/>
  <c r="L18" i="17"/>
  <c r="M18" i="17"/>
  <c r="N18" i="17"/>
  <c r="F19" i="17"/>
  <c r="G19" i="17"/>
  <c r="H19" i="17"/>
  <c r="I19" i="17"/>
  <c r="J19" i="17"/>
  <c r="K19" i="17"/>
  <c r="L19" i="17"/>
  <c r="M19" i="17"/>
  <c r="N19" i="17"/>
  <c r="F20" i="17"/>
  <c r="G20" i="17"/>
  <c r="H20" i="17"/>
  <c r="I20" i="17"/>
  <c r="J20" i="17"/>
  <c r="K20" i="17"/>
  <c r="L20" i="17"/>
  <c r="M20" i="17"/>
  <c r="N20" i="17"/>
  <c r="O20" i="17"/>
  <c r="C16" i="17"/>
  <c r="C17" i="17"/>
  <c r="C18" i="17"/>
  <c r="C19" i="17"/>
  <c r="C20" i="17"/>
  <c r="I16" i="15"/>
  <c r="J16" i="15"/>
  <c r="K16" i="15"/>
  <c r="L16" i="15"/>
  <c r="M16" i="15"/>
  <c r="N16" i="15"/>
  <c r="I17" i="15"/>
  <c r="J17" i="15"/>
  <c r="K17" i="15"/>
  <c r="L17" i="15"/>
  <c r="M17" i="15"/>
  <c r="N17" i="15"/>
  <c r="I18" i="15"/>
  <c r="J18" i="15"/>
  <c r="K18" i="15"/>
  <c r="L18" i="15"/>
  <c r="M18" i="15"/>
  <c r="N18" i="15"/>
  <c r="I19" i="15"/>
  <c r="J19" i="15"/>
  <c r="K19" i="15"/>
  <c r="L19" i="15"/>
  <c r="M19" i="15"/>
  <c r="N19" i="15"/>
  <c r="I20" i="15"/>
  <c r="J20" i="15"/>
  <c r="K20" i="15"/>
  <c r="L20" i="15"/>
  <c r="M20" i="15"/>
  <c r="N20" i="15"/>
  <c r="H16" i="15"/>
  <c r="H17" i="15"/>
  <c r="H18" i="15"/>
  <c r="H19" i="15"/>
  <c r="H20" i="15"/>
  <c r="G16" i="15"/>
  <c r="G17" i="15"/>
  <c r="G18" i="15"/>
  <c r="G19" i="15"/>
  <c r="G20" i="15"/>
  <c r="F16" i="15"/>
  <c r="F17" i="15"/>
  <c r="F18" i="15"/>
  <c r="F19" i="15"/>
  <c r="F20" i="15"/>
  <c r="C17" i="15"/>
  <c r="C18" i="15"/>
  <c r="C19" i="15"/>
  <c r="C20" i="15"/>
  <c r="AI15" i="14"/>
  <c r="AJ15" i="14" s="1"/>
  <c r="AK15" i="14" s="1"/>
  <c r="AI16" i="14"/>
  <c r="O17" i="17" s="1"/>
  <c r="AI17" i="14"/>
  <c r="AJ17" i="14" s="1"/>
  <c r="AI18" i="14"/>
  <c r="AJ18" i="14" s="1"/>
  <c r="AK18" i="14" s="1"/>
  <c r="AI19" i="14"/>
  <c r="AJ19" i="14" s="1"/>
  <c r="C15" i="14"/>
  <c r="C16" i="14"/>
  <c r="C17" i="14"/>
  <c r="C18" i="14"/>
  <c r="C19" i="14"/>
  <c r="AI15" i="13"/>
  <c r="AJ15" i="13" s="1"/>
  <c r="AK15" i="13" s="1"/>
  <c r="AI16" i="13"/>
  <c r="AJ16" i="13"/>
  <c r="AK16" i="13"/>
  <c r="AI17" i="13"/>
  <c r="AJ17" i="13"/>
  <c r="AK17" i="13" s="1"/>
  <c r="AI18" i="13"/>
  <c r="AJ18" i="13" s="1"/>
  <c r="AK18" i="13" s="1"/>
  <c r="AI19" i="13"/>
  <c r="AJ19" i="13"/>
  <c r="AK19" i="13" s="1"/>
  <c r="C15" i="13"/>
  <c r="C16" i="13"/>
  <c r="C17" i="13"/>
  <c r="C18" i="13"/>
  <c r="C19" i="13"/>
  <c r="AI15" i="12"/>
  <c r="AJ15" i="12" s="1"/>
  <c r="AK15" i="12" s="1"/>
  <c r="AI16" i="12"/>
  <c r="AJ16" i="12" s="1"/>
  <c r="AK16" i="12" s="1"/>
  <c r="AI17" i="12"/>
  <c r="AJ17" i="12"/>
  <c r="AK17" i="12" s="1"/>
  <c r="AI18" i="12"/>
  <c r="AJ18" i="12" s="1"/>
  <c r="AK18" i="12" s="1"/>
  <c r="AI19" i="12"/>
  <c r="AJ19" i="12"/>
  <c r="AK19" i="12" s="1"/>
  <c r="C15" i="12"/>
  <c r="C16" i="12"/>
  <c r="C17" i="12"/>
  <c r="C18" i="12"/>
  <c r="C19" i="12"/>
  <c r="AI15" i="11"/>
  <c r="AJ15" i="11"/>
  <c r="AK15" i="11" s="1"/>
  <c r="AI16" i="11"/>
  <c r="AJ16" i="11" s="1"/>
  <c r="AK16" i="11" s="1"/>
  <c r="AI17" i="11"/>
  <c r="AJ17" i="11"/>
  <c r="AK17" i="11" s="1"/>
  <c r="AI18" i="11"/>
  <c r="AJ18" i="11" s="1"/>
  <c r="AK18" i="11" s="1"/>
  <c r="AI19" i="11"/>
  <c r="AJ19" i="11" s="1"/>
  <c r="AK19" i="11" s="1"/>
  <c r="C15" i="11"/>
  <c r="C16" i="11"/>
  <c r="C17" i="11"/>
  <c r="C18" i="11"/>
  <c r="C19" i="11"/>
  <c r="AI15" i="10"/>
  <c r="AJ15" i="10" s="1"/>
  <c r="AK15" i="10" s="1"/>
  <c r="AI16" i="10"/>
  <c r="AJ16" i="10" s="1"/>
  <c r="AK16" i="10" s="1"/>
  <c r="AI17" i="10"/>
  <c r="AJ17" i="10"/>
  <c r="AK17" i="10" s="1"/>
  <c r="AI18" i="10"/>
  <c r="AJ18" i="10" s="1"/>
  <c r="AK18" i="10" s="1"/>
  <c r="AI19" i="10"/>
  <c r="AJ19" i="10" s="1"/>
  <c r="AK19" i="10" s="1"/>
  <c r="C15" i="10"/>
  <c r="C16" i="10"/>
  <c r="C17" i="10"/>
  <c r="C18" i="10"/>
  <c r="C19" i="10"/>
  <c r="AI15" i="9"/>
  <c r="AJ15" i="9"/>
  <c r="AK15" i="9" s="1"/>
  <c r="AI16" i="9"/>
  <c r="AJ16" i="9" s="1"/>
  <c r="AK16" i="9" s="1"/>
  <c r="AI17" i="9"/>
  <c r="AJ17" i="9"/>
  <c r="AK17" i="9" s="1"/>
  <c r="AI18" i="9"/>
  <c r="AJ18" i="9" s="1"/>
  <c r="AK18" i="9" s="1"/>
  <c r="AI19" i="9"/>
  <c r="AJ19" i="9"/>
  <c r="AK19" i="9" s="1"/>
  <c r="C15" i="9"/>
  <c r="C16" i="9"/>
  <c r="C17" i="9"/>
  <c r="C18" i="9"/>
  <c r="C19" i="9"/>
  <c r="AI15" i="8"/>
  <c r="AJ15" i="8" s="1"/>
  <c r="AK15" i="8" s="1"/>
  <c r="AI16" i="8"/>
  <c r="AJ16" i="8" s="1"/>
  <c r="AK16" i="8" s="1"/>
  <c r="AI17" i="8"/>
  <c r="AJ17" i="8"/>
  <c r="AK17" i="8" s="1"/>
  <c r="AI18" i="8"/>
  <c r="AJ18" i="8" s="1"/>
  <c r="AK18" i="8" s="1"/>
  <c r="AI19" i="8"/>
  <c r="AJ19" i="8" s="1"/>
  <c r="AK19" i="8" s="1"/>
  <c r="C15" i="8"/>
  <c r="C16" i="8"/>
  <c r="C17" i="8"/>
  <c r="C18" i="8"/>
  <c r="C19" i="8"/>
  <c r="AI15" i="7"/>
  <c r="AJ15" i="7" s="1"/>
  <c r="AK15" i="7" s="1"/>
  <c r="AI16" i="7"/>
  <c r="AJ16" i="7" s="1"/>
  <c r="AK16" i="7" s="1"/>
  <c r="AI17" i="7"/>
  <c r="AJ17" i="7"/>
  <c r="AK17" i="7" s="1"/>
  <c r="AI18" i="7"/>
  <c r="AJ18" i="7" s="1"/>
  <c r="AK18" i="7" s="1"/>
  <c r="AI19" i="7"/>
  <c r="AJ19" i="7" s="1"/>
  <c r="AK19" i="7" s="1"/>
  <c r="C15" i="7"/>
  <c r="C16" i="7"/>
  <c r="C17" i="7"/>
  <c r="C18" i="7"/>
  <c r="C19" i="7"/>
  <c r="AI15" i="6"/>
  <c r="AJ15" i="6" s="1"/>
  <c r="AK15" i="6" s="1"/>
  <c r="AI16" i="6"/>
  <c r="AJ16" i="6" s="1"/>
  <c r="AK16" i="6" s="1"/>
  <c r="AI17" i="6"/>
  <c r="AJ17" i="6" s="1"/>
  <c r="AK17" i="6" s="1"/>
  <c r="AI18" i="6"/>
  <c r="AJ18" i="6" s="1"/>
  <c r="AK18" i="6" s="1"/>
  <c r="AI19" i="6"/>
  <c r="AJ19" i="6" s="1"/>
  <c r="AK19" i="6" s="1"/>
  <c r="C15" i="6"/>
  <c r="C16" i="6"/>
  <c r="C17" i="6"/>
  <c r="C18" i="6"/>
  <c r="C19" i="6"/>
  <c r="C15" i="3"/>
  <c r="C16" i="3"/>
  <c r="C17" i="3"/>
  <c r="C18" i="3"/>
  <c r="C19" i="3"/>
  <c r="AI15" i="3"/>
  <c r="AJ15" i="3" s="1"/>
  <c r="AK15" i="3" s="1"/>
  <c r="AI16" i="3"/>
  <c r="AJ16" i="3" s="1"/>
  <c r="AK16" i="3" s="1"/>
  <c r="AI17" i="3"/>
  <c r="AJ17" i="3"/>
  <c r="AK17" i="3" s="1"/>
  <c r="AI18" i="3"/>
  <c r="AJ18" i="3" s="1"/>
  <c r="AK18" i="3" s="1"/>
  <c r="AI19" i="3"/>
  <c r="AJ19" i="3" s="1"/>
  <c r="AK19" i="3" s="1"/>
  <c r="AI15" i="5"/>
  <c r="AJ15" i="5" s="1"/>
  <c r="AK15" i="5" s="1"/>
  <c r="AI16" i="5"/>
  <c r="AJ16" i="5" s="1"/>
  <c r="AK16" i="5" s="1"/>
  <c r="AI17" i="5"/>
  <c r="AJ17" i="5" s="1"/>
  <c r="AK17" i="5" s="1"/>
  <c r="AI18" i="5"/>
  <c r="AJ18" i="5" s="1"/>
  <c r="AK18" i="5" s="1"/>
  <c r="AI19" i="5"/>
  <c r="AJ19" i="5" s="1"/>
  <c r="AK19" i="5" s="1"/>
  <c r="C15" i="5"/>
  <c r="C16" i="5"/>
  <c r="C17" i="5"/>
  <c r="C18" i="5"/>
  <c r="C19" i="5"/>
  <c r="AI16" i="4"/>
  <c r="AJ16" i="4" s="1"/>
  <c r="AI17" i="4"/>
  <c r="AJ17" i="4" s="1"/>
  <c r="D18" i="15" s="1"/>
  <c r="AI18" i="4"/>
  <c r="AJ18" i="4" s="1"/>
  <c r="D19" i="15" s="1"/>
  <c r="AI19" i="4"/>
  <c r="D20" i="17" s="1"/>
  <c r="B109" i="16"/>
  <c r="B106" i="16"/>
  <c r="A2" i="16"/>
  <c r="B5" i="16"/>
  <c r="B4" i="16"/>
  <c r="E19" i="15" l="1"/>
  <c r="P19" i="15" s="1"/>
  <c r="E19" i="17"/>
  <c r="E20" i="15"/>
  <c r="E20" i="17"/>
  <c r="P20" i="17" s="1"/>
  <c r="O16" i="17"/>
  <c r="O18" i="17"/>
  <c r="AK19" i="14"/>
  <c r="O20" i="15"/>
  <c r="O19" i="15"/>
  <c r="O19" i="17"/>
  <c r="AK17" i="14"/>
  <c r="O18" i="15"/>
  <c r="AJ16" i="14"/>
  <c r="O16" i="15"/>
  <c r="E18" i="15"/>
  <c r="E16" i="15"/>
  <c r="E18" i="17"/>
  <c r="Q17" i="17"/>
  <c r="E17" i="15"/>
  <c r="E17" i="17"/>
  <c r="E16" i="17"/>
  <c r="AK18" i="4"/>
  <c r="Q19" i="15" s="1"/>
  <c r="D17" i="17"/>
  <c r="D17" i="15"/>
  <c r="AK16" i="4"/>
  <c r="AK17" i="4"/>
  <c r="Q18" i="15" s="1"/>
  <c r="D18" i="17"/>
  <c r="Q18" i="17"/>
  <c r="D19" i="17"/>
  <c r="Q19" i="17"/>
  <c r="AJ19" i="4"/>
  <c r="B117" i="16"/>
  <c r="B118" i="16"/>
  <c r="B116" i="16"/>
  <c r="D93" i="16"/>
  <c r="B94" i="16"/>
  <c r="B97" i="16"/>
  <c r="B98" i="16"/>
  <c r="B99" i="16"/>
  <c r="B100" i="16"/>
  <c r="B101" i="16"/>
  <c r="B102" i="16"/>
  <c r="B103" i="16"/>
  <c r="B105" i="16"/>
  <c r="B108" i="16"/>
  <c r="B111" i="16"/>
  <c r="B112" i="16"/>
  <c r="B113" i="16"/>
  <c r="B93" i="16"/>
  <c r="B92" i="16"/>
  <c r="B81" i="16"/>
  <c r="P18" i="17" l="1"/>
  <c r="P18" i="15"/>
  <c r="P19" i="17"/>
  <c r="Q17" i="15"/>
  <c r="AK16" i="14"/>
  <c r="O17" i="15"/>
  <c r="P17" i="17"/>
  <c r="Q20" i="17"/>
  <c r="AK19" i="4"/>
  <c r="Q20" i="15" s="1"/>
  <c r="D20" i="15"/>
  <c r="P20" i="15" s="1"/>
  <c r="J39" i="18"/>
  <c r="J40" i="18" s="1"/>
  <c r="D113" i="16"/>
  <c r="AD13" i="18" l="1"/>
  <c r="AE13" i="18"/>
  <c r="Y27" i="18"/>
  <c r="G13" i="18"/>
  <c r="AF13" i="18" s="1"/>
  <c r="J13" i="18"/>
  <c r="I13" i="18"/>
  <c r="F13" i="18"/>
  <c r="B3" i="16"/>
  <c r="S5" i="15"/>
  <c r="G21" i="18" s="1"/>
  <c r="C14" i="14"/>
  <c r="C13" i="14"/>
  <c r="C12" i="14"/>
  <c r="C11" i="14"/>
  <c r="C10" i="14"/>
  <c r="C14" i="13"/>
  <c r="C13" i="13"/>
  <c r="C12" i="13"/>
  <c r="C11" i="13"/>
  <c r="C10" i="13"/>
  <c r="C14" i="12"/>
  <c r="C13" i="12"/>
  <c r="C12" i="12"/>
  <c r="C11" i="12"/>
  <c r="C10" i="12"/>
  <c r="C14" i="11"/>
  <c r="C13" i="11"/>
  <c r="C12" i="11"/>
  <c r="C11" i="11"/>
  <c r="C10" i="11"/>
  <c r="C14" i="10"/>
  <c r="C13" i="10"/>
  <c r="C12" i="10"/>
  <c r="C11" i="10"/>
  <c r="C10" i="10"/>
  <c r="C14" i="9"/>
  <c r="C13" i="9"/>
  <c r="C12" i="9"/>
  <c r="C11" i="9"/>
  <c r="C10" i="9"/>
  <c r="C14" i="8"/>
  <c r="C13" i="8"/>
  <c r="C12" i="8"/>
  <c r="C11" i="8"/>
  <c r="C10" i="8"/>
  <c r="C14" i="7"/>
  <c r="C13" i="7"/>
  <c r="C12" i="7"/>
  <c r="C11" i="7"/>
  <c r="C10" i="7"/>
  <c r="C14" i="6"/>
  <c r="C13" i="6"/>
  <c r="C12" i="6"/>
  <c r="C11" i="6"/>
  <c r="C10" i="6"/>
  <c r="C14" i="3"/>
  <c r="C13" i="3"/>
  <c r="C12" i="3"/>
  <c r="C11" i="3"/>
  <c r="C10" i="3"/>
  <c r="C11" i="5"/>
  <c r="C12" i="5"/>
  <c r="C13" i="5"/>
  <c r="C14" i="5"/>
  <c r="C10" i="5"/>
  <c r="B89" i="16"/>
  <c r="B88" i="16"/>
  <c r="B78" i="16"/>
  <c r="B80" i="16"/>
  <c r="B83" i="16"/>
  <c r="B84" i="16"/>
  <c r="B85" i="16"/>
  <c r="B86" i="16"/>
  <c r="B79" i="16"/>
  <c r="B25" i="19"/>
  <c r="J12" i="18"/>
  <c r="Y8" i="15"/>
  <c r="G18" i="18" l="1"/>
  <c r="G15" i="18"/>
  <c r="G24" i="18"/>
  <c r="G26" i="18"/>
  <c r="G25" i="18"/>
  <c r="G22" i="18"/>
  <c r="G20" i="18"/>
  <c r="G19" i="18"/>
  <c r="G17" i="18"/>
  <c r="G16" i="18"/>
  <c r="G23" i="18"/>
  <c r="Z8" i="15"/>
  <c r="X8" i="15"/>
  <c r="W8" i="15"/>
  <c r="AA8" i="15" s="1"/>
  <c r="C76" i="16"/>
  <c r="D41" i="16"/>
  <c r="B45" i="16"/>
  <c r="B46" i="16"/>
  <c r="B44" i="16"/>
  <c r="B9" i="16"/>
  <c r="B10" i="16"/>
  <c r="B11" i="16"/>
  <c r="B12" i="16"/>
  <c r="B8" i="16"/>
  <c r="B7" i="16"/>
  <c r="C11" i="15"/>
  <c r="B26" i="19"/>
  <c r="B8" i="19"/>
  <c r="L29" i="19"/>
  <c r="B24" i="19"/>
  <c r="B23" i="19"/>
  <c r="I22" i="19"/>
  <c r="B11" i="19"/>
  <c r="I12" i="18"/>
  <c r="AI10" i="14"/>
  <c r="AI10" i="13"/>
  <c r="AJ10" i="13" s="1"/>
  <c r="AK10" i="13" s="1"/>
  <c r="AI10" i="12"/>
  <c r="M11" i="17" s="1"/>
  <c r="AI10" i="11"/>
  <c r="L11" i="17" s="1"/>
  <c r="AI10" i="10"/>
  <c r="AJ10" i="10" s="1"/>
  <c r="AK10" i="10" s="1"/>
  <c r="AI10" i="9"/>
  <c r="AJ10" i="9" s="1"/>
  <c r="AK10" i="9" s="1"/>
  <c r="AI10" i="8"/>
  <c r="AJ10" i="8" s="1"/>
  <c r="AK10" i="8" s="1"/>
  <c r="AI10" i="7"/>
  <c r="AJ10" i="7" s="1"/>
  <c r="AK10" i="7" s="1"/>
  <c r="AI10" i="6"/>
  <c r="AJ10" i="6" s="1"/>
  <c r="AK10" i="6" s="1"/>
  <c r="AI10" i="3"/>
  <c r="AJ10" i="3" s="1"/>
  <c r="AK10" i="3" s="1"/>
  <c r="AI11" i="5"/>
  <c r="AI12" i="5"/>
  <c r="E13" i="17" s="1"/>
  <c r="AI13" i="5"/>
  <c r="E14" i="17" s="1"/>
  <c r="AI14" i="5"/>
  <c r="E15" i="17" s="1"/>
  <c r="AI10" i="5"/>
  <c r="AJ10" i="5" s="1"/>
  <c r="AK10" i="5" s="1"/>
  <c r="AI11" i="4"/>
  <c r="AI12" i="4"/>
  <c r="AJ12" i="4" s="1"/>
  <c r="AI13" i="4"/>
  <c r="AJ13" i="4" s="1"/>
  <c r="AI14" i="4"/>
  <c r="AJ14" i="4" s="1"/>
  <c r="AI15" i="4"/>
  <c r="C25" i="17"/>
  <c r="C26" i="17"/>
  <c r="C27" i="17"/>
  <c r="C28" i="17"/>
  <c r="C24" i="17"/>
  <c r="B25" i="17"/>
  <c r="B26" i="17"/>
  <c r="B27" i="17"/>
  <c r="B28" i="17"/>
  <c r="B24" i="17"/>
  <c r="B19" i="20"/>
  <c r="Q15" i="20"/>
  <c r="Q14" i="20"/>
  <c r="Q13" i="20"/>
  <c r="Q12" i="20"/>
  <c r="Q11" i="20"/>
  <c r="Q10" i="20"/>
  <c r="Q9" i="20"/>
  <c r="Q8" i="20"/>
  <c r="Q7" i="20"/>
  <c r="P15" i="20"/>
  <c r="P14" i="20"/>
  <c r="P13" i="20"/>
  <c r="P12" i="20"/>
  <c r="P11" i="20"/>
  <c r="P10" i="20"/>
  <c r="P9" i="20"/>
  <c r="P8" i="20"/>
  <c r="P7" i="20"/>
  <c r="Q6" i="20"/>
  <c r="P6" i="20"/>
  <c r="Q5" i="20"/>
  <c r="P5" i="20"/>
  <c r="Q4" i="20"/>
  <c r="P4" i="20"/>
  <c r="R5" i="20"/>
  <c r="R6" i="20"/>
  <c r="R7" i="20"/>
  <c r="R8" i="20"/>
  <c r="R9" i="20"/>
  <c r="R10" i="20"/>
  <c r="R11" i="20"/>
  <c r="R12" i="20"/>
  <c r="R13" i="20"/>
  <c r="R14" i="20"/>
  <c r="R15" i="20"/>
  <c r="R4" i="20"/>
  <c r="A22" i="20"/>
  <c r="A23" i="20"/>
  <c r="A24" i="20"/>
  <c r="A25" i="20"/>
  <c r="A26" i="20"/>
  <c r="A27" i="20"/>
  <c r="A28" i="20"/>
  <c r="A31" i="20"/>
  <c r="A32" i="20"/>
  <c r="A33" i="20"/>
  <c r="A34" i="20"/>
  <c r="A35" i="20"/>
  <c r="A36" i="20"/>
  <c r="A37" i="20"/>
  <c r="A38" i="20"/>
  <c r="A41" i="20"/>
  <c r="A42" i="20"/>
  <c r="A43" i="20"/>
  <c r="A44" i="20"/>
  <c r="A45" i="20"/>
  <c r="A46" i="20"/>
  <c r="A47" i="20"/>
  <c r="A48" i="20"/>
  <c r="A51" i="20"/>
  <c r="A52" i="20"/>
  <c r="A53" i="20"/>
  <c r="A54" i="20"/>
  <c r="A55" i="20"/>
  <c r="A56" i="20"/>
  <c r="A57" i="20"/>
  <c r="A58" i="20"/>
  <c r="A61" i="20"/>
  <c r="A62" i="20"/>
  <c r="A63" i="20"/>
  <c r="A64" i="20"/>
  <c r="A65" i="20"/>
  <c r="A66" i="20"/>
  <c r="A67" i="20"/>
  <c r="A68" i="20"/>
  <c r="A71" i="20"/>
  <c r="A72" i="20"/>
  <c r="A73" i="20"/>
  <c r="A74" i="20"/>
  <c r="A75" i="20"/>
  <c r="A76" i="20"/>
  <c r="A77" i="20"/>
  <c r="A78" i="20"/>
  <c r="A81" i="20"/>
  <c r="A82" i="20"/>
  <c r="A83" i="20"/>
  <c r="A84" i="20"/>
  <c r="A85" i="20"/>
  <c r="A86" i="20"/>
  <c r="A87" i="20"/>
  <c r="A88" i="20"/>
  <c r="A91" i="20"/>
  <c r="A92" i="20"/>
  <c r="A93" i="20"/>
  <c r="A94" i="20"/>
  <c r="A95" i="20"/>
  <c r="A96" i="20"/>
  <c r="A97" i="20"/>
  <c r="A98" i="20"/>
  <c r="A101" i="20"/>
  <c r="A102" i="20"/>
  <c r="A103" i="20"/>
  <c r="A104" i="20"/>
  <c r="A105" i="20"/>
  <c r="A106" i="20"/>
  <c r="A107" i="20"/>
  <c r="A108" i="20"/>
  <c r="A111" i="20"/>
  <c r="A112" i="20"/>
  <c r="A113" i="20"/>
  <c r="A114" i="20"/>
  <c r="A115" i="20"/>
  <c r="A116" i="20"/>
  <c r="A117" i="20"/>
  <c r="A118" i="20"/>
  <c r="A121" i="20"/>
  <c r="A122" i="20"/>
  <c r="A123" i="20"/>
  <c r="A124" i="20"/>
  <c r="A125" i="20"/>
  <c r="A126" i="20"/>
  <c r="A127" i="20"/>
  <c r="A128" i="20"/>
  <c r="A131" i="20"/>
  <c r="A132" i="20"/>
  <c r="A133" i="20"/>
  <c r="A134" i="20"/>
  <c r="A135" i="20"/>
  <c r="A136" i="20"/>
  <c r="A137" i="20"/>
  <c r="A138" i="20"/>
  <c r="A21" i="20"/>
  <c r="B11" i="18"/>
  <c r="C7" i="17"/>
  <c r="S4" i="17"/>
  <c r="S3" i="17"/>
  <c r="S2" i="17"/>
  <c r="O11" i="17"/>
  <c r="N11" i="17"/>
  <c r="J11" i="17"/>
  <c r="G11" i="17"/>
  <c r="G12" i="18"/>
  <c r="F12" i="18"/>
  <c r="D5" i="4"/>
  <c r="AE5" i="4" s="1"/>
  <c r="D5" i="10"/>
  <c r="D5" i="3"/>
  <c r="D5" i="5"/>
  <c r="D5" i="6"/>
  <c r="D5" i="14"/>
  <c r="D5" i="13"/>
  <c r="D5" i="12"/>
  <c r="D5" i="11"/>
  <c r="D5" i="9"/>
  <c r="D5" i="8"/>
  <c r="D5" i="7"/>
  <c r="AE4" i="4"/>
  <c r="D43" i="4" s="1"/>
  <c r="D48" i="15"/>
  <c r="E12" i="17" l="1"/>
  <c r="AJ11" i="4"/>
  <c r="AI28" i="4"/>
  <c r="AJ10" i="14"/>
  <c r="AK10" i="14" s="1"/>
  <c r="B132" i="20"/>
  <c r="B140" i="20"/>
  <c r="B120" i="20"/>
  <c r="B100" i="20"/>
  <c r="B80" i="20"/>
  <c r="B60" i="20"/>
  <c r="B40" i="20"/>
  <c r="B89" i="20"/>
  <c r="B129" i="20"/>
  <c r="B109" i="20"/>
  <c r="B69" i="20"/>
  <c r="B49" i="20"/>
  <c r="B29" i="20"/>
  <c r="B119" i="20"/>
  <c r="B130" i="20"/>
  <c r="B110" i="20"/>
  <c r="B90" i="20"/>
  <c r="B70" i="20"/>
  <c r="B50" i="20"/>
  <c r="B30" i="20"/>
  <c r="B139" i="20"/>
  <c r="B99" i="20"/>
  <c r="B79" i="20"/>
  <c r="B59" i="20"/>
  <c r="B39" i="20"/>
  <c r="AJ15" i="4"/>
  <c r="D16" i="17"/>
  <c r="P16" i="17" s="1"/>
  <c r="K11" i="17"/>
  <c r="T6" i="20"/>
  <c r="T13" i="20"/>
  <c r="T8" i="20"/>
  <c r="I11" i="17"/>
  <c r="H11" i="17"/>
  <c r="P12" i="18"/>
  <c r="T4" i="20"/>
  <c r="T9" i="20"/>
  <c r="E11" i="17"/>
  <c r="T5" i="20"/>
  <c r="D14" i="17"/>
  <c r="F11" i="17"/>
  <c r="T7" i="20"/>
  <c r="T15" i="20"/>
  <c r="T11" i="20"/>
  <c r="AJ10" i="12"/>
  <c r="AK10" i="12" s="1"/>
  <c r="AJ10" i="11"/>
  <c r="AK10" i="11" s="1"/>
  <c r="D15" i="17"/>
  <c r="D13" i="17"/>
  <c r="D12" i="17"/>
  <c r="S5" i="17"/>
  <c r="T10" i="20"/>
  <c r="T14" i="20"/>
  <c r="T12" i="20"/>
  <c r="B27" i="20"/>
  <c r="B97" i="20"/>
  <c r="B127" i="20"/>
  <c r="B24" i="20"/>
  <c r="B34" i="20"/>
  <c r="B44" i="20"/>
  <c r="B54" i="20"/>
  <c r="B64" i="20"/>
  <c r="B74" i="20"/>
  <c r="B84" i="20"/>
  <c r="B94" i="20"/>
  <c r="B104" i="20"/>
  <c r="B114" i="20"/>
  <c r="B124" i="20"/>
  <c r="B134" i="20"/>
  <c r="B37" i="20"/>
  <c r="B47" i="20"/>
  <c r="B57" i="20"/>
  <c r="B67" i="20"/>
  <c r="B77" i="20"/>
  <c r="B87" i="20"/>
  <c r="B107" i="20"/>
  <c r="B117" i="20"/>
  <c r="B137" i="20"/>
  <c r="B21" i="20"/>
  <c r="B31" i="20"/>
  <c r="B41" i="20"/>
  <c r="B51" i="20"/>
  <c r="B61" i="20"/>
  <c r="B71" i="20"/>
  <c r="B81" i="20"/>
  <c r="B91" i="20"/>
  <c r="B101" i="20"/>
  <c r="B111" i="20"/>
  <c r="B121" i="20"/>
  <c r="B131" i="20"/>
  <c r="B26" i="20"/>
  <c r="B36" i="20"/>
  <c r="B46" i="20"/>
  <c r="B56" i="20"/>
  <c r="B66" i="20"/>
  <c r="B76" i="20"/>
  <c r="B86" i="20"/>
  <c r="B96" i="20"/>
  <c r="B106" i="20"/>
  <c r="B116" i="20"/>
  <c r="B126" i="20"/>
  <c r="B136" i="20"/>
  <c r="B28" i="20"/>
  <c r="B38" i="20"/>
  <c r="B48" i="20"/>
  <c r="B58" i="20"/>
  <c r="B68" i="20"/>
  <c r="B78" i="20"/>
  <c r="B88" i="20"/>
  <c r="B98" i="20"/>
  <c r="B108" i="20"/>
  <c r="B118" i="20"/>
  <c r="B128" i="20"/>
  <c r="B138" i="20"/>
  <c r="B33" i="20"/>
  <c r="B53" i="20"/>
  <c r="B73" i="20"/>
  <c r="B83" i="20"/>
  <c r="B113" i="20"/>
  <c r="B133" i="20"/>
  <c r="B25" i="20"/>
  <c r="B35" i="20"/>
  <c r="B45" i="20"/>
  <c r="B55" i="20"/>
  <c r="B65" i="20"/>
  <c r="B75" i="20"/>
  <c r="B85" i="20"/>
  <c r="B95" i="20"/>
  <c r="B105" i="20"/>
  <c r="B115" i="20"/>
  <c r="B125" i="20"/>
  <c r="B135" i="20"/>
  <c r="B23" i="20"/>
  <c r="B43" i="20"/>
  <c r="B63" i="20"/>
  <c r="B93" i="20"/>
  <c r="B103" i="20"/>
  <c r="B123" i="20"/>
  <c r="B22" i="20"/>
  <c r="B32" i="20"/>
  <c r="B42" i="20"/>
  <c r="B52" i="20"/>
  <c r="B62" i="20"/>
  <c r="B72" i="20"/>
  <c r="B82" i="20"/>
  <c r="B92" i="20"/>
  <c r="B102" i="20"/>
  <c r="B112" i="20"/>
  <c r="B122" i="20"/>
  <c r="AE5" i="12"/>
  <c r="AE5" i="14"/>
  <c r="AE5" i="13"/>
  <c r="AE5" i="11"/>
  <c r="AE5" i="10"/>
  <c r="AE5" i="9"/>
  <c r="AE5" i="8"/>
  <c r="AE5" i="6"/>
  <c r="AE5" i="7"/>
  <c r="AE5" i="3"/>
  <c r="AE5" i="5"/>
  <c r="AF20" i="5"/>
  <c r="AF27" i="5"/>
  <c r="AF33" i="5"/>
  <c r="AE2" i="14"/>
  <c r="AE3" i="14"/>
  <c r="AE4" i="14"/>
  <c r="D43" i="14" s="1"/>
  <c r="AE2" i="13"/>
  <c r="AE3" i="13"/>
  <c r="AE4" i="13"/>
  <c r="D43" i="13" s="1"/>
  <c r="AE2" i="12"/>
  <c r="AE3" i="12"/>
  <c r="AE4" i="12"/>
  <c r="D43" i="12" s="1"/>
  <c r="AE2" i="11"/>
  <c r="AE3" i="11"/>
  <c r="AE4" i="11"/>
  <c r="D43" i="11" s="1"/>
  <c r="AE2" i="10"/>
  <c r="AE3" i="10"/>
  <c r="AE4" i="10"/>
  <c r="D43" i="10" s="1"/>
  <c r="AE2" i="9"/>
  <c r="AE3" i="9"/>
  <c r="AE4" i="9"/>
  <c r="D43" i="9" s="1"/>
  <c r="AE2" i="8"/>
  <c r="AE3" i="8"/>
  <c r="AE4" i="8"/>
  <c r="D43" i="8" s="1"/>
  <c r="AE2" i="7"/>
  <c r="AE3" i="7"/>
  <c r="AE4" i="7"/>
  <c r="D43" i="7" s="1"/>
  <c r="AE2" i="6"/>
  <c r="AE3" i="6"/>
  <c r="AE4" i="6"/>
  <c r="D43" i="6" s="1"/>
  <c r="AE2" i="3"/>
  <c r="AE3" i="3"/>
  <c r="AE4" i="3"/>
  <c r="D43" i="3" s="1"/>
  <c r="AE2" i="5"/>
  <c r="AE3" i="5"/>
  <c r="AE4" i="5"/>
  <c r="D43" i="5" s="1"/>
  <c r="AE2" i="4"/>
  <c r="AE3" i="4"/>
  <c r="E21" i="17" l="1"/>
  <c r="I16" i="18" s="1"/>
  <c r="D16" i="18" s="1"/>
  <c r="O16" i="18" s="1"/>
  <c r="Q16" i="17"/>
  <c r="D16" i="15"/>
  <c r="C11" i="17"/>
  <c r="C14" i="17"/>
  <c r="C15" i="17"/>
  <c r="C12" i="17"/>
  <c r="C13" i="17"/>
  <c r="AF28" i="5"/>
  <c r="AF34" i="5" s="1"/>
  <c r="M16" i="18" l="1"/>
  <c r="U16" i="18"/>
  <c r="T16" i="18"/>
  <c r="K16" i="18"/>
  <c r="E16" i="18"/>
  <c r="Q16" i="18" s="1"/>
  <c r="R16" i="18" s="1"/>
  <c r="AF36" i="5"/>
  <c r="AI10" i="4"/>
  <c r="B25" i="15"/>
  <c r="B26" i="15"/>
  <c r="B27" i="15"/>
  <c r="B28" i="15"/>
  <c r="B24" i="15"/>
  <c r="C28" i="15"/>
  <c r="C27" i="15"/>
  <c r="C26" i="15"/>
  <c r="C25" i="15"/>
  <c r="C24" i="15"/>
  <c r="C12" i="15"/>
  <c r="C13" i="15"/>
  <c r="C14" i="15"/>
  <c r="C15" i="15"/>
  <c r="C16" i="15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AI32" i="14"/>
  <c r="AJ32" i="14" s="1"/>
  <c r="AI31" i="14"/>
  <c r="AI30" i="14"/>
  <c r="AJ30" i="14" s="1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AI26" i="14"/>
  <c r="AI25" i="14"/>
  <c r="AI24" i="14"/>
  <c r="AI23" i="14"/>
  <c r="AI22" i="14"/>
  <c r="AH20" i="14"/>
  <c r="AG20" i="14"/>
  <c r="AF20" i="14"/>
  <c r="AE20" i="14"/>
  <c r="AE28" i="14" s="1"/>
  <c r="AD20" i="14"/>
  <c r="AC20" i="14"/>
  <c r="AB20" i="14"/>
  <c r="AA20" i="14"/>
  <c r="Z20" i="14"/>
  <c r="Y20" i="14"/>
  <c r="X20" i="14"/>
  <c r="W20" i="14"/>
  <c r="W28" i="14" s="1"/>
  <c r="V20" i="14"/>
  <c r="U20" i="14"/>
  <c r="T20" i="14"/>
  <c r="S20" i="14"/>
  <c r="R20" i="14"/>
  <c r="Q20" i="14"/>
  <c r="P20" i="14"/>
  <c r="O20" i="14"/>
  <c r="O28" i="14" s="1"/>
  <c r="N20" i="14"/>
  <c r="M20" i="14"/>
  <c r="L20" i="14"/>
  <c r="K20" i="14"/>
  <c r="J20" i="14"/>
  <c r="I20" i="14"/>
  <c r="H20" i="14"/>
  <c r="G20" i="14"/>
  <c r="G28" i="14" s="1"/>
  <c r="F20" i="14"/>
  <c r="E20" i="14"/>
  <c r="D20" i="14"/>
  <c r="AI14" i="14"/>
  <c r="AI13" i="14"/>
  <c r="AI12" i="14"/>
  <c r="AI11" i="14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AI32" i="13"/>
  <c r="AJ32" i="13" s="1"/>
  <c r="AI31" i="13"/>
  <c r="AJ31" i="13" s="1"/>
  <c r="AI30" i="13"/>
  <c r="AJ30" i="13" s="1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AI26" i="13"/>
  <c r="AI25" i="13"/>
  <c r="AI24" i="13"/>
  <c r="AI23" i="13"/>
  <c r="AI22" i="13"/>
  <c r="AG20" i="13"/>
  <c r="AF20" i="13"/>
  <c r="AE20" i="13"/>
  <c r="AE28" i="13" s="1"/>
  <c r="AD20" i="13"/>
  <c r="AC20" i="13"/>
  <c r="AB20" i="13"/>
  <c r="AA20" i="13"/>
  <c r="Z20" i="13"/>
  <c r="Y20" i="13"/>
  <c r="X20" i="13"/>
  <c r="W20" i="13"/>
  <c r="W28" i="13" s="1"/>
  <c r="V20" i="13"/>
  <c r="U20" i="13"/>
  <c r="U28" i="13" s="1"/>
  <c r="T20" i="13"/>
  <c r="S20" i="13"/>
  <c r="R20" i="13"/>
  <c r="Q20" i="13"/>
  <c r="P20" i="13"/>
  <c r="O20" i="13"/>
  <c r="O28" i="13" s="1"/>
  <c r="N20" i="13"/>
  <c r="M20" i="13"/>
  <c r="L20" i="13"/>
  <c r="K20" i="13"/>
  <c r="J20" i="13"/>
  <c r="I20" i="13"/>
  <c r="H20" i="13"/>
  <c r="G20" i="13"/>
  <c r="G28" i="13" s="1"/>
  <c r="F20" i="13"/>
  <c r="E20" i="13"/>
  <c r="D20" i="13"/>
  <c r="AI14" i="13"/>
  <c r="AI13" i="13"/>
  <c r="AI12" i="13"/>
  <c r="AI11" i="13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AI32" i="12"/>
  <c r="AJ32" i="12" s="1"/>
  <c r="AI31" i="12"/>
  <c r="AI30" i="12"/>
  <c r="AJ30" i="12" s="1"/>
  <c r="AH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AI26" i="12"/>
  <c r="AI25" i="12"/>
  <c r="AI24" i="12"/>
  <c r="AI23" i="12"/>
  <c r="AI22" i="12"/>
  <c r="AH20" i="12"/>
  <c r="AG20" i="12"/>
  <c r="AF20" i="12"/>
  <c r="AE20" i="12"/>
  <c r="AD20" i="12"/>
  <c r="AC20" i="12"/>
  <c r="AC28" i="12" s="1"/>
  <c r="AB20" i="12"/>
  <c r="AA20" i="12"/>
  <c r="Z20" i="12"/>
  <c r="Y20" i="12"/>
  <c r="X20" i="12"/>
  <c r="W20" i="12"/>
  <c r="V20" i="12"/>
  <c r="U20" i="12"/>
  <c r="U28" i="12" s="1"/>
  <c r="T20" i="12"/>
  <c r="S20" i="12"/>
  <c r="R20" i="12"/>
  <c r="Q20" i="12"/>
  <c r="P20" i="12"/>
  <c r="O20" i="12"/>
  <c r="N20" i="12"/>
  <c r="M20" i="12"/>
  <c r="M28" i="12" s="1"/>
  <c r="L20" i="12"/>
  <c r="K20" i="12"/>
  <c r="J20" i="12"/>
  <c r="I20" i="12"/>
  <c r="H20" i="12"/>
  <c r="G20" i="12"/>
  <c r="F20" i="12"/>
  <c r="E20" i="12"/>
  <c r="E28" i="12" s="1"/>
  <c r="D20" i="12"/>
  <c r="AI14" i="12"/>
  <c r="AI13" i="12"/>
  <c r="AI12" i="12"/>
  <c r="AI11" i="12"/>
  <c r="M12" i="17" s="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AI32" i="11"/>
  <c r="AJ32" i="11" s="1"/>
  <c r="AI31" i="11"/>
  <c r="AJ31" i="11" s="1"/>
  <c r="AI30" i="11"/>
  <c r="AJ30" i="11" s="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D28" i="11" s="1"/>
  <c r="AI26" i="11"/>
  <c r="AI25" i="11"/>
  <c r="AI24" i="11"/>
  <c r="AI23" i="11"/>
  <c r="AI22" i="11"/>
  <c r="AG20" i="11"/>
  <c r="AF20" i="11"/>
  <c r="AE20" i="11"/>
  <c r="AE28" i="11" s="1"/>
  <c r="AD20" i="11"/>
  <c r="AC20" i="11"/>
  <c r="AB20" i="11"/>
  <c r="AA20" i="11"/>
  <c r="Z20" i="11"/>
  <c r="Y20" i="11"/>
  <c r="X20" i="11"/>
  <c r="X28" i="11" s="1"/>
  <c r="W20" i="11"/>
  <c r="W28" i="11" s="1"/>
  <c r="V20" i="11"/>
  <c r="U20" i="11"/>
  <c r="T20" i="11"/>
  <c r="S20" i="11"/>
  <c r="R20" i="11"/>
  <c r="Q20" i="11"/>
  <c r="P20" i="11"/>
  <c r="P28" i="11" s="1"/>
  <c r="O20" i="11"/>
  <c r="O28" i="11" s="1"/>
  <c r="N20" i="11"/>
  <c r="M20" i="11"/>
  <c r="L20" i="11"/>
  <c r="K20" i="11"/>
  <c r="J20" i="11"/>
  <c r="I20" i="11"/>
  <c r="H20" i="11"/>
  <c r="H28" i="11" s="1"/>
  <c r="G20" i="11"/>
  <c r="G28" i="11" s="1"/>
  <c r="F20" i="11"/>
  <c r="E20" i="11"/>
  <c r="D20" i="11"/>
  <c r="AI14" i="11"/>
  <c r="AI13" i="11"/>
  <c r="AI12" i="11"/>
  <c r="AI11" i="11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AI32" i="10"/>
  <c r="AJ32" i="10" s="1"/>
  <c r="AI31" i="10"/>
  <c r="AJ31" i="10" s="1"/>
  <c r="AI30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AI26" i="10"/>
  <c r="AI25" i="10"/>
  <c r="AI24" i="10"/>
  <c r="AI23" i="10"/>
  <c r="AI22" i="10"/>
  <c r="AH20" i="10"/>
  <c r="AG20" i="10"/>
  <c r="AF20" i="10"/>
  <c r="AE20" i="10"/>
  <c r="AE28" i="10" s="1"/>
  <c r="AD20" i="10"/>
  <c r="AD28" i="10" s="1"/>
  <c r="AC20" i="10"/>
  <c r="AB20" i="10"/>
  <c r="AA20" i="10"/>
  <c r="Z20" i="10"/>
  <c r="Y20" i="10"/>
  <c r="X20" i="10"/>
  <c r="W20" i="10"/>
  <c r="W28" i="10" s="1"/>
  <c r="V20" i="10"/>
  <c r="V28" i="10" s="1"/>
  <c r="U20" i="10"/>
  <c r="U28" i="10" s="1"/>
  <c r="T20" i="10"/>
  <c r="S20" i="10"/>
  <c r="R20" i="10"/>
  <c r="Q20" i="10"/>
  <c r="P20" i="10"/>
  <c r="O20" i="10"/>
  <c r="O28" i="10" s="1"/>
  <c r="N20" i="10"/>
  <c r="N28" i="10" s="1"/>
  <c r="M20" i="10"/>
  <c r="M28" i="10" s="1"/>
  <c r="L20" i="10"/>
  <c r="K20" i="10"/>
  <c r="J20" i="10"/>
  <c r="I20" i="10"/>
  <c r="H20" i="10"/>
  <c r="G20" i="10"/>
  <c r="G28" i="10" s="1"/>
  <c r="F20" i="10"/>
  <c r="F28" i="10" s="1"/>
  <c r="E20" i="10"/>
  <c r="E28" i="10" s="1"/>
  <c r="D20" i="10"/>
  <c r="AI14" i="10"/>
  <c r="AI13" i="10"/>
  <c r="AI12" i="10"/>
  <c r="AI11" i="10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I32" i="9"/>
  <c r="AJ32" i="9" s="1"/>
  <c r="AI31" i="9"/>
  <c r="AI30" i="9"/>
  <c r="AJ30" i="9" s="1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I26" i="9"/>
  <c r="AI25" i="9"/>
  <c r="AI24" i="9"/>
  <c r="AI23" i="9"/>
  <c r="AI22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AI14" i="9"/>
  <c r="AI13" i="9"/>
  <c r="AI12" i="9"/>
  <c r="AI11" i="9"/>
  <c r="J12" i="17" s="1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AI32" i="8"/>
  <c r="AJ32" i="8" s="1"/>
  <c r="AI31" i="8"/>
  <c r="AJ31" i="8" s="1"/>
  <c r="AI30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AI26" i="8"/>
  <c r="AI25" i="8"/>
  <c r="AI24" i="8"/>
  <c r="AI23" i="8"/>
  <c r="AI22" i="8"/>
  <c r="AG20" i="8"/>
  <c r="AG28" i="8" s="1"/>
  <c r="AF20" i="8"/>
  <c r="AE20" i="8"/>
  <c r="AD20" i="8"/>
  <c r="AC20" i="8"/>
  <c r="AC28" i="8" s="1"/>
  <c r="AB20" i="8"/>
  <c r="AA20" i="8"/>
  <c r="Z20" i="8"/>
  <c r="Y20" i="8"/>
  <c r="Y28" i="8" s="1"/>
  <c r="X20" i="8"/>
  <c r="W20" i="8"/>
  <c r="V20" i="8"/>
  <c r="U20" i="8"/>
  <c r="U28" i="8" s="1"/>
  <c r="T20" i="8"/>
  <c r="S20" i="8"/>
  <c r="R20" i="8"/>
  <c r="Q20" i="8"/>
  <c r="Q28" i="8" s="1"/>
  <c r="P20" i="8"/>
  <c r="O20" i="8"/>
  <c r="N20" i="8"/>
  <c r="M20" i="8"/>
  <c r="M28" i="8" s="1"/>
  <c r="L20" i="8"/>
  <c r="K20" i="8"/>
  <c r="J20" i="8"/>
  <c r="I20" i="8"/>
  <c r="I28" i="8" s="1"/>
  <c r="H20" i="8"/>
  <c r="G20" i="8"/>
  <c r="F20" i="8"/>
  <c r="E20" i="8"/>
  <c r="E28" i="8" s="1"/>
  <c r="D20" i="8"/>
  <c r="AI14" i="8"/>
  <c r="AI13" i="8"/>
  <c r="AI12" i="8"/>
  <c r="AI11" i="8"/>
  <c r="I11" i="15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AI32" i="7"/>
  <c r="AI31" i="7"/>
  <c r="AJ31" i="7" s="1"/>
  <c r="AI30" i="7"/>
  <c r="AJ30" i="7" s="1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AI26" i="7"/>
  <c r="AI25" i="7"/>
  <c r="AI24" i="7"/>
  <c r="AI23" i="7"/>
  <c r="AI22" i="7"/>
  <c r="AH20" i="7"/>
  <c r="AG20" i="7"/>
  <c r="AF20" i="7"/>
  <c r="AE20" i="7"/>
  <c r="AD20" i="7"/>
  <c r="AC20" i="7"/>
  <c r="AB20" i="7"/>
  <c r="AA20" i="7"/>
  <c r="AA28" i="7" s="1"/>
  <c r="Z20" i="7"/>
  <c r="Y20" i="7"/>
  <c r="X20" i="7"/>
  <c r="W20" i="7"/>
  <c r="V20" i="7"/>
  <c r="U20" i="7"/>
  <c r="T20" i="7"/>
  <c r="S20" i="7"/>
  <c r="S28" i="7" s="1"/>
  <c r="R20" i="7"/>
  <c r="Q20" i="7"/>
  <c r="P20" i="7"/>
  <c r="O20" i="7"/>
  <c r="N20" i="7"/>
  <c r="M20" i="7"/>
  <c r="L20" i="7"/>
  <c r="K20" i="7"/>
  <c r="K28" i="7" s="1"/>
  <c r="J20" i="7"/>
  <c r="I20" i="7"/>
  <c r="H20" i="7"/>
  <c r="G20" i="7"/>
  <c r="F20" i="7"/>
  <c r="E20" i="7"/>
  <c r="D20" i="7"/>
  <c r="AI14" i="7"/>
  <c r="AI13" i="7"/>
  <c r="AI12" i="7"/>
  <c r="AI11" i="7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AI32" i="6"/>
  <c r="AJ32" i="6" s="1"/>
  <c r="AI31" i="6"/>
  <c r="AJ31" i="6" s="1"/>
  <c r="AI30" i="6"/>
  <c r="AJ30" i="6" s="1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AI26" i="6"/>
  <c r="AI25" i="6"/>
  <c r="AI24" i="6"/>
  <c r="AI23" i="6"/>
  <c r="AI22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AI14" i="6"/>
  <c r="AI13" i="6"/>
  <c r="AI12" i="6"/>
  <c r="AI11" i="6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AI32" i="3"/>
  <c r="AJ32" i="3" s="1"/>
  <c r="AI31" i="3"/>
  <c r="AJ31" i="3" s="1"/>
  <c r="AI30" i="3"/>
  <c r="AJ30" i="3" s="1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AI26" i="3"/>
  <c r="AI25" i="3"/>
  <c r="AI24" i="3"/>
  <c r="AI23" i="3"/>
  <c r="AI22" i="3"/>
  <c r="AH20" i="3"/>
  <c r="AG20" i="3"/>
  <c r="AF20" i="3"/>
  <c r="AE20" i="3"/>
  <c r="AD20" i="3"/>
  <c r="AD28" i="3" s="1"/>
  <c r="AC20" i="3"/>
  <c r="AB20" i="3"/>
  <c r="AA20" i="3"/>
  <c r="AA28" i="3" s="1"/>
  <c r="AA34" i="3" s="1"/>
  <c r="Z20" i="3"/>
  <c r="Y20" i="3"/>
  <c r="X20" i="3"/>
  <c r="W20" i="3"/>
  <c r="V20" i="3"/>
  <c r="U20" i="3"/>
  <c r="T20" i="3"/>
  <c r="S20" i="3"/>
  <c r="S28" i="3" s="1"/>
  <c r="S34" i="3" s="1"/>
  <c r="R20" i="3"/>
  <c r="Q20" i="3"/>
  <c r="P20" i="3"/>
  <c r="O20" i="3"/>
  <c r="N20" i="3"/>
  <c r="M20" i="3"/>
  <c r="L20" i="3"/>
  <c r="K20" i="3"/>
  <c r="K28" i="3" s="1"/>
  <c r="K34" i="3" s="1"/>
  <c r="J20" i="3"/>
  <c r="I20" i="3"/>
  <c r="H20" i="3"/>
  <c r="G20" i="3"/>
  <c r="F20" i="3"/>
  <c r="E20" i="3"/>
  <c r="D20" i="3"/>
  <c r="AI14" i="3"/>
  <c r="AI13" i="3"/>
  <c r="AI12" i="3"/>
  <c r="AI11" i="3"/>
  <c r="F11" i="1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AI32" i="5"/>
  <c r="AJ32" i="5" s="1"/>
  <c r="AI31" i="5"/>
  <c r="AJ31" i="5" s="1"/>
  <c r="AI30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AI26" i="5"/>
  <c r="AI25" i="5"/>
  <c r="AI24" i="5"/>
  <c r="AI23" i="5"/>
  <c r="AI22" i="5"/>
  <c r="AE20" i="5"/>
  <c r="AD20" i="5"/>
  <c r="AC20" i="5"/>
  <c r="AB20" i="5"/>
  <c r="AA20" i="5"/>
  <c r="AA28" i="5" s="1"/>
  <c r="AA34" i="5" s="1"/>
  <c r="Z20" i="5"/>
  <c r="Y20" i="5"/>
  <c r="Y28" i="5" s="1"/>
  <c r="Y34" i="5" s="1"/>
  <c r="X20" i="5"/>
  <c r="X28" i="5" s="1"/>
  <c r="X36" i="5" s="1"/>
  <c r="W20" i="5"/>
  <c r="V20" i="5"/>
  <c r="U20" i="5"/>
  <c r="U28" i="5" s="1"/>
  <c r="U36" i="5" s="1"/>
  <c r="T20" i="5"/>
  <c r="S20" i="5"/>
  <c r="S28" i="5" s="1"/>
  <c r="S34" i="5" s="1"/>
  <c r="R20" i="5"/>
  <c r="R28" i="5" s="1"/>
  <c r="R34" i="5" s="1"/>
  <c r="Q20" i="5"/>
  <c r="Q28" i="5" s="1"/>
  <c r="Q34" i="5" s="1"/>
  <c r="P20" i="5"/>
  <c r="P28" i="5" s="1"/>
  <c r="P36" i="5" s="1"/>
  <c r="O20" i="5"/>
  <c r="N20" i="5"/>
  <c r="M20" i="5"/>
  <c r="L20" i="5"/>
  <c r="K20" i="5"/>
  <c r="J20" i="5"/>
  <c r="J28" i="5" s="1"/>
  <c r="J34" i="5" s="1"/>
  <c r="I20" i="5"/>
  <c r="I28" i="5" s="1"/>
  <c r="I34" i="5" s="1"/>
  <c r="H20" i="5"/>
  <c r="H28" i="5" s="1"/>
  <c r="H36" i="5" s="1"/>
  <c r="G20" i="5"/>
  <c r="F20" i="5"/>
  <c r="E20" i="5"/>
  <c r="E28" i="5" s="1"/>
  <c r="E36" i="5" s="1"/>
  <c r="D20" i="5"/>
  <c r="AJ14" i="5"/>
  <c r="E15" i="15" s="1"/>
  <c r="AJ13" i="5"/>
  <c r="E14" i="15" s="1"/>
  <c r="AJ12" i="5"/>
  <c r="E13" i="15" s="1"/>
  <c r="AJ11" i="5"/>
  <c r="E12" i="15" s="1"/>
  <c r="E11" i="15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AI32" i="4"/>
  <c r="AJ32" i="4" s="1"/>
  <c r="AI31" i="4"/>
  <c r="AJ31" i="4" s="1"/>
  <c r="AI30" i="4"/>
  <c r="AJ30" i="4" s="1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AI26" i="4"/>
  <c r="AI25" i="4"/>
  <c r="AI24" i="4"/>
  <c r="AI23" i="4"/>
  <c r="AI22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AI28" i="5" l="1"/>
  <c r="AJ28" i="5" s="1"/>
  <c r="AI28" i="14"/>
  <c r="AJ28" i="14" s="1"/>
  <c r="AJ13" i="14"/>
  <c r="AK13" i="14" s="1"/>
  <c r="O14" i="17"/>
  <c r="AJ26" i="14"/>
  <c r="O28" i="17"/>
  <c r="O33" i="15"/>
  <c r="O33" i="17"/>
  <c r="AJ22" i="14"/>
  <c r="O24" i="17"/>
  <c r="AJ23" i="14"/>
  <c r="O25" i="15" s="1"/>
  <c r="O25" i="17"/>
  <c r="AJ11" i="14"/>
  <c r="AK11" i="14" s="1"/>
  <c r="O12" i="17"/>
  <c r="AJ24" i="14"/>
  <c r="AK24" i="14" s="1"/>
  <c r="O26" i="17"/>
  <c r="O35" i="15"/>
  <c r="O35" i="17"/>
  <c r="AJ12" i="14"/>
  <c r="O13" i="15" s="1"/>
  <c r="O13" i="17"/>
  <c r="AJ25" i="14"/>
  <c r="AK25" i="14" s="1"/>
  <c r="O27" i="17"/>
  <c r="AJ23" i="13"/>
  <c r="N25" i="17"/>
  <c r="AJ24" i="13"/>
  <c r="N26" i="17"/>
  <c r="AJ11" i="13"/>
  <c r="N12" i="15" s="1"/>
  <c r="N12" i="17"/>
  <c r="AJ25" i="13"/>
  <c r="N27" i="17"/>
  <c r="AJ12" i="13"/>
  <c r="N13" i="17"/>
  <c r="AJ26" i="13"/>
  <c r="N28" i="17"/>
  <c r="N34" i="15"/>
  <c r="N34" i="17"/>
  <c r="AJ13" i="13"/>
  <c r="N14" i="17"/>
  <c r="N35" i="15"/>
  <c r="N35" i="17"/>
  <c r="AJ14" i="13"/>
  <c r="N15" i="17"/>
  <c r="N33" i="15"/>
  <c r="N36" i="15" s="1"/>
  <c r="N33" i="17"/>
  <c r="AJ22" i="13"/>
  <c r="N24" i="17"/>
  <c r="M35" i="15"/>
  <c r="M35" i="17"/>
  <c r="AJ23" i="12"/>
  <c r="M25" i="15" s="1"/>
  <c r="M25" i="17"/>
  <c r="AJ22" i="12"/>
  <c r="M24" i="17"/>
  <c r="N28" i="12"/>
  <c r="V28" i="12"/>
  <c r="AJ25" i="12"/>
  <c r="M27" i="15" s="1"/>
  <c r="M27" i="17"/>
  <c r="AJ26" i="12"/>
  <c r="M28" i="17"/>
  <c r="M33" i="15"/>
  <c r="M33" i="17"/>
  <c r="AJ22" i="11"/>
  <c r="L24" i="17"/>
  <c r="AJ23" i="11"/>
  <c r="L25" i="17"/>
  <c r="AJ11" i="11"/>
  <c r="L12" i="17"/>
  <c r="AJ25" i="11"/>
  <c r="L27" i="17"/>
  <c r="L33" i="15"/>
  <c r="L33" i="17"/>
  <c r="AJ24" i="11"/>
  <c r="L26" i="17"/>
  <c r="AJ12" i="11"/>
  <c r="L13" i="17"/>
  <c r="AJ26" i="11"/>
  <c r="L28" i="17"/>
  <c r="L34" i="15"/>
  <c r="L34" i="17"/>
  <c r="AJ13" i="11"/>
  <c r="AK13" i="11" s="1"/>
  <c r="L14" i="17"/>
  <c r="L28" i="11"/>
  <c r="T28" i="11"/>
  <c r="AB28" i="11"/>
  <c r="L35" i="15"/>
  <c r="L35" i="17"/>
  <c r="AJ14" i="11"/>
  <c r="L15" i="17"/>
  <c r="K35" i="15"/>
  <c r="K35" i="17"/>
  <c r="AJ12" i="10"/>
  <c r="K13" i="17"/>
  <c r="AJ14" i="10"/>
  <c r="K15" i="17"/>
  <c r="AJ22" i="10"/>
  <c r="AK22" i="10" s="1"/>
  <c r="K24" i="17"/>
  <c r="AJ23" i="10"/>
  <c r="K25" i="15" s="1"/>
  <c r="K25" i="17"/>
  <c r="AJ25" i="10"/>
  <c r="K27" i="17"/>
  <c r="AJ13" i="10"/>
  <c r="K14" i="17"/>
  <c r="AJ26" i="10"/>
  <c r="K28" i="17"/>
  <c r="K34" i="15"/>
  <c r="K34" i="17"/>
  <c r="AJ24" i="10"/>
  <c r="K26" i="17"/>
  <c r="AJ22" i="9"/>
  <c r="AK22" i="9" s="1"/>
  <c r="J24" i="17"/>
  <c r="AJ24" i="9"/>
  <c r="J26" i="17"/>
  <c r="AJ12" i="9"/>
  <c r="J13" i="15" s="1"/>
  <c r="J13" i="17"/>
  <c r="F28" i="9"/>
  <c r="N28" i="9"/>
  <c r="V28" i="9"/>
  <c r="AJ25" i="9"/>
  <c r="J27" i="17"/>
  <c r="G28" i="9"/>
  <c r="G36" i="9" s="1"/>
  <c r="O28" i="9"/>
  <c r="W28" i="9"/>
  <c r="AE28" i="9"/>
  <c r="AJ26" i="9"/>
  <c r="J28" i="17"/>
  <c r="J33" i="15"/>
  <c r="J33" i="17"/>
  <c r="AJ23" i="9"/>
  <c r="AK23" i="9" s="1"/>
  <c r="J25" i="17"/>
  <c r="AJ14" i="9"/>
  <c r="AK14" i="9" s="1"/>
  <c r="J15" i="17"/>
  <c r="J35" i="15"/>
  <c r="J35" i="17"/>
  <c r="AJ11" i="8"/>
  <c r="I12" i="17"/>
  <c r="AJ25" i="8"/>
  <c r="I27" i="17"/>
  <c r="AJ23" i="8"/>
  <c r="I25" i="17"/>
  <c r="AJ24" i="8"/>
  <c r="I26" i="17"/>
  <c r="AJ13" i="8"/>
  <c r="I14" i="17"/>
  <c r="I35" i="15"/>
  <c r="I35" i="17"/>
  <c r="I34" i="15"/>
  <c r="I34" i="17"/>
  <c r="AJ14" i="8"/>
  <c r="I15" i="17"/>
  <c r="AJ26" i="8"/>
  <c r="I28" i="17"/>
  <c r="J28" i="8"/>
  <c r="R28" i="8"/>
  <c r="AJ22" i="8"/>
  <c r="I24" i="17"/>
  <c r="AJ22" i="7"/>
  <c r="H24" i="17"/>
  <c r="AJ23" i="7"/>
  <c r="H25" i="17"/>
  <c r="AJ11" i="7"/>
  <c r="AK11" i="7" s="1"/>
  <c r="H12" i="17"/>
  <c r="AJ24" i="7"/>
  <c r="H26" i="17"/>
  <c r="AJ14" i="7"/>
  <c r="AK14" i="7" s="1"/>
  <c r="H15" i="17"/>
  <c r="H34" i="15"/>
  <c r="H34" i="17"/>
  <c r="AJ13" i="7"/>
  <c r="H14" i="15" s="1"/>
  <c r="H14" i="17"/>
  <c r="AJ26" i="7"/>
  <c r="H28" i="17"/>
  <c r="AJ12" i="7"/>
  <c r="H13" i="17"/>
  <c r="AJ25" i="7"/>
  <c r="H27" i="15" s="1"/>
  <c r="H27" i="17"/>
  <c r="H33" i="15"/>
  <c r="H33" i="17"/>
  <c r="G33" i="15"/>
  <c r="G33" i="17"/>
  <c r="AJ12" i="6"/>
  <c r="AK12" i="6" s="1"/>
  <c r="G13" i="17"/>
  <c r="AJ26" i="6"/>
  <c r="AK26" i="6" s="1"/>
  <c r="G28" i="17"/>
  <c r="AJ13" i="6"/>
  <c r="AK13" i="6" s="1"/>
  <c r="G14" i="17"/>
  <c r="G35" i="15"/>
  <c r="G35" i="17"/>
  <c r="G34" i="15"/>
  <c r="G34" i="17"/>
  <c r="AJ14" i="6"/>
  <c r="AK14" i="6" s="1"/>
  <c r="G15" i="17"/>
  <c r="AJ25" i="6"/>
  <c r="AK25" i="6" s="1"/>
  <c r="AK27" i="6" s="1"/>
  <c r="G27" i="17"/>
  <c r="AJ22" i="6"/>
  <c r="AK22" i="6" s="1"/>
  <c r="G24" i="17"/>
  <c r="AJ23" i="6"/>
  <c r="AK23" i="6" s="1"/>
  <c r="G25" i="17"/>
  <c r="AJ24" i="6"/>
  <c r="AK24" i="6" s="1"/>
  <c r="G26" i="17"/>
  <c r="AD36" i="3"/>
  <c r="AJ22" i="5"/>
  <c r="E24" i="15" s="1"/>
  <c r="E24" i="17"/>
  <c r="E34" i="15"/>
  <c r="E34" i="17"/>
  <c r="AJ25" i="5"/>
  <c r="E27" i="15" s="1"/>
  <c r="E27" i="17"/>
  <c r="AJ26" i="5"/>
  <c r="E28" i="15" s="1"/>
  <c r="E28" i="17"/>
  <c r="AJ24" i="4"/>
  <c r="D26" i="15" s="1"/>
  <c r="D26" i="17"/>
  <c r="AJ23" i="4"/>
  <c r="D25" i="15" s="1"/>
  <c r="D25" i="17"/>
  <c r="AJ25" i="4"/>
  <c r="D27" i="15" s="1"/>
  <c r="D27" i="17"/>
  <c r="AJ26" i="4"/>
  <c r="D28" i="15" s="1"/>
  <c r="D28" i="17"/>
  <c r="D33" i="15"/>
  <c r="D33" i="17"/>
  <c r="D34" i="15"/>
  <c r="D34" i="17"/>
  <c r="L16" i="18"/>
  <c r="F28" i="12"/>
  <c r="AJ24" i="12"/>
  <c r="AK24" i="12" s="1"/>
  <c r="M26" i="17"/>
  <c r="AJ14" i="14"/>
  <c r="AK14" i="14" s="1"/>
  <c r="O15" i="17"/>
  <c r="AJ12" i="12"/>
  <c r="M13" i="15" s="1"/>
  <c r="M13" i="17"/>
  <c r="AJ13" i="12"/>
  <c r="M14" i="15" s="1"/>
  <c r="M14" i="17"/>
  <c r="AJ14" i="12"/>
  <c r="M15" i="15" s="1"/>
  <c r="M15" i="17"/>
  <c r="AJ13" i="9"/>
  <c r="AK13" i="9" s="1"/>
  <c r="J14" i="17"/>
  <c r="P16" i="18"/>
  <c r="V16" i="18"/>
  <c r="W16" i="18" s="1"/>
  <c r="AC16" i="18"/>
  <c r="AB16" i="18"/>
  <c r="AA16" i="18"/>
  <c r="Z16" i="18"/>
  <c r="AD16" i="18"/>
  <c r="AJ11" i="6"/>
  <c r="AK11" i="6" s="1"/>
  <c r="G12" i="17"/>
  <c r="D28" i="4"/>
  <c r="D34" i="4" s="1"/>
  <c r="N28" i="3"/>
  <c r="N36" i="3" s="1"/>
  <c r="T28" i="4"/>
  <c r="T34" i="4" s="1"/>
  <c r="R28" i="4"/>
  <c r="R36" i="4" s="1"/>
  <c r="AJ11" i="10"/>
  <c r="K12" i="15" s="1"/>
  <c r="K12" i="17"/>
  <c r="F35" i="15"/>
  <c r="F35" i="17"/>
  <c r="F34" i="15"/>
  <c r="F34" i="17"/>
  <c r="F33" i="15"/>
  <c r="F33" i="17"/>
  <c r="AJ26" i="3"/>
  <c r="AK26" i="3" s="1"/>
  <c r="F28" i="17"/>
  <c r="AJ25" i="3"/>
  <c r="F27" i="17"/>
  <c r="AJ24" i="3"/>
  <c r="F26" i="17"/>
  <c r="AJ23" i="3"/>
  <c r="F25" i="17"/>
  <c r="AJ22" i="3"/>
  <c r="F24" i="15" s="1"/>
  <c r="F24" i="17"/>
  <c r="AJ14" i="3"/>
  <c r="F15" i="15" s="1"/>
  <c r="F15" i="17"/>
  <c r="AJ13" i="3"/>
  <c r="AK13" i="3" s="1"/>
  <c r="F14" i="17"/>
  <c r="AJ12" i="3"/>
  <c r="F13" i="15" s="1"/>
  <c r="F13" i="17"/>
  <c r="AJ11" i="3"/>
  <c r="F12" i="17"/>
  <c r="AJ12" i="8"/>
  <c r="I13" i="17"/>
  <c r="AC28" i="5"/>
  <c r="AC36" i="5" s="1"/>
  <c r="E35" i="15"/>
  <c r="E35" i="17"/>
  <c r="AJ24" i="5"/>
  <c r="E26" i="15" s="1"/>
  <c r="E26" i="17"/>
  <c r="AJ23" i="5"/>
  <c r="E25" i="15" s="1"/>
  <c r="E25" i="17"/>
  <c r="AJ22" i="4"/>
  <c r="D24" i="17"/>
  <c r="D13" i="15"/>
  <c r="D15" i="15"/>
  <c r="D35" i="15"/>
  <c r="D35" i="17"/>
  <c r="AJ10" i="4"/>
  <c r="AK10" i="4" s="1"/>
  <c r="D11" i="17"/>
  <c r="F36" i="9"/>
  <c r="F34" i="9"/>
  <c r="N34" i="9"/>
  <c r="N36" i="9"/>
  <c r="AE34" i="9"/>
  <c r="AE36" i="9"/>
  <c r="J15" i="15"/>
  <c r="AD28" i="9"/>
  <c r="V36" i="9"/>
  <c r="V34" i="9"/>
  <c r="W36" i="9"/>
  <c r="W34" i="9"/>
  <c r="O36" i="9"/>
  <c r="O34" i="9"/>
  <c r="F28" i="3"/>
  <c r="F36" i="3" s="1"/>
  <c r="AK23" i="3"/>
  <c r="M28" i="5"/>
  <c r="M36" i="5" s="1"/>
  <c r="AI33" i="5"/>
  <c r="AJ33" i="5" s="1"/>
  <c r="AK25" i="5"/>
  <c r="AK26" i="4"/>
  <c r="AK15" i="4"/>
  <c r="Q16" i="15" s="1"/>
  <c r="AK14" i="4"/>
  <c r="AK25" i="4"/>
  <c r="AK14" i="5"/>
  <c r="AK13" i="5"/>
  <c r="G36" i="15"/>
  <c r="D12" i="15"/>
  <c r="AK11" i="4"/>
  <c r="D14" i="15"/>
  <c r="AK13" i="4"/>
  <c r="X34" i="5"/>
  <c r="R36" i="5"/>
  <c r="P34" i="5"/>
  <c r="G34" i="14"/>
  <c r="G36" i="14"/>
  <c r="O34" i="14"/>
  <c r="O36" i="14"/>
  <c r="W34" i="14"/>
  <c r="W36" i="14"/>
  <c r="AE34" i="14"/>
  <c r="AE36" i="14"/>
  <c r="O28" i="15"/>
  <c r="AK26" i="14"/>
  <c r="AI33" i="14"/>
  <c r="AJ33" i="14" s="1"/>
  <c r="O12" i="15"/>
  <c r="O24" i="15"/>
  <c r="AK22" i="14"/>
  <c r="O27" i="15"/>
  <c r="AI20" i="14"/>
  <c r="D28" i="14"/>
  <c r="L28" i="14"/>
  <c r="T28" i="14"/>
  <c r="AB28" i="14"/>
  <c r="AK23" i="14"/>
  <c r="O26" i="15"/>
  <c r="AK12" i="14"/>
  <c r="N26" i="15"/>
  <c r="AK24" i="13"/>
  <c r="U36" i="13"/>
  <c r="U34" i="13"/>
  <c r="N13" i="15"/>
  <c r="AK12" i="13"/>
  <c r="N28" i="15"/>
  <c r="AK26" i="13"/>
  <c r="N14" i="15"/>
  <c r="AK13" i="13"/>
  <c r="G34" i="13"/>
  <c r="G36" i="13"/>
  <c r="O34" i="13"/>
  <c r="O36" i="13"/>
  <c r="W34" i="13"/>
  <c r="W36" i="13"/>
  <c r="AE34" i="13"/>
  <c r="AE36" i="13"/>
  <c r="N15" i="15"/>
  <c r="AK14" i="13"/>
  <c r="H28" i="13"/>
  <c r="P28" i="13"/>
  <c r="X28" i="13"/>
  <c r="AF28" i="13"/>
  <c r="N25" i="15"/>
  <c r="AK23" i="13"/>
  <c r="N27" i="15"/>
  <c r="AK25" i="13"/>
  <c r="I28" i="13"/>
  <c r="Q28" i="13"/>
  <c r="AG28" i="13"/>
  <c r="N24" i="15"/>
  <c r="AK22" i="13"/>
  <c r="M11" i="15"/>
  <c r="E36" i="12"/>
  <c r="E34" i="12"/>
  <c r="F36" i="12"/>
  <c r="F34" i="12"/>
  <c r="AK13" i="12"/>
  <c r="G28" i="12"/>
  <c r="O28" i="12"/>
  <c r="W28" i="12"/>
  <c r="AE28" i="12"/>
  <c r="M28" i="15"/>
  <c r="AK26" i="12"/>
  <c r="AK23" i="12"/>
  <c r="U36" i="12"/>
  <c r="U34" i="12"/>
  <c r="V36" i="12"/>
  <c r="V34" i="12"/>
  <c r="AI33" i="12"/>
  <c r="AJ33" i="12" s="1"/>
  <c r="AC36" i="12"/>
  <c r="AC34" i="12"/>
  <c r="M36" i="12"/>
  <c r="M34" i="12"/>
  <c r="M26" i="15"/>
  <c r="N36" i="12"/>
  <c r="N34" i="12"/>
  <c r="AK25" i="12"/>
  <c r="L34" i="11"/>
  <c r="L36" i="11"/>
  <c r="H34" i="11"/>
  <c r="H36" i="11"/>
  <c r="L24" i="15"/>
  <c r="AK22" i="11"/>
  <c r="AE36" i="11"/>
  <c r="AE34" i="11"/>
  <c r="K28" i="11"/>
  <c r="S28" i="11"/>
  <c r="AA28" i="11"/>
  <c r="L25" i="15"/>
  <c r="AK23" i="11"/>
  <c r="G36" i="11"/>
  <c r="G34" i="11"/>
  <c r="W36" i="11"/>
  <c r="W34" i="11"/>
  <c r="AB34" i="11"/>
  <c r="AB36" i="11"/>
  <c r="L26" i="15"/>
  <c r="AK24" i="11"/>
  <c r="L14" i="15"/>
  <c r="T36" i="11"/>
  <c r="T34" i="11"/>
  <c r="P34" i="11"/>
  <c r="P36" i="11"/>
  <c r="L12" i="15"/>
  <c r="AK11" i="11"/>
  <c r="E28" i="11"/>
  <c r="M28" i="11"/>
  <c r="U28" i="11"/>
  <c r="AC28" i="11"/>
  <c r="L27" i="15"/>
  <c r="AK25" i="11"/>
  <c r="O36" i="11"/>
  <c r="O34" i="11"/>
  <c r="D36" i="11"/>
  <c r="D34" i="11"/>
  <c r="L15" i="15"/>
  <c r="AK14" i="11"/>
  <c r="X34" i="11"/>
  <c r="X36" i="11"/>
  <c r="L13" i="15"/>
  <c r="AK12" i="11"/>
  <c r="F28" i="11"/>
  <c r="N28" i="11"/>
  <c r="V28" i="11"/>
  <c r="AD28" i="11"/>
  <c r="E36" i="10"/>
  <c r="E34" i="10"/>
  <c r="F36" i="10"/>
  <c r="F34" i="10"/>
  <c r="V36" i="10"/>
  <c r="V34" i="10"/>
  <c r="K27" i="15"/>
  <c r="AK25" i="10"/>
  <c r="K14" i="15"/>
  <c r="AK13" i="10"/>
  <c r="G34" i="10"/>
  <c r="G36" i="10"/>
  <c r="O34" i="10"/>
  <c r="O36" i="10"/>
  <c r="W34" i="10"/>
  <c r="W36" i="10"/>
  <c r="AE34" i="10"/>
  <c r="AE36" i="10"/>
  <c r="K28" i="15"/>
  <c r="AK26" i="10"/>
  <c r="K26" i="15"/>
  <c r="AK24" i="10"/>
  <c r="K13" i="15"/>
  <c r="AK12" i="10"/>
  <c r="N36" i="10"/>
  <c r="N34" i="10"/>
  <c r="AD36" i="10"/>
  <c r="AD34" i="10"/>
  <c r="K15" i="15"/>
  <c r="AK14" i="10"/>
  <c r="U36" i="10"/>
  <c r="U34" i="10"/>
  <c r="M36" i="10"/>
  <c r="M34" i="10"/>
  <c r="I28" i="10"/>
  <c r="Q28" i="10"/>
  <c r="AG28" i="10"/>
  <c r="K24" i="15"/>
  <c r="Y28" i="10"/>
  <c r="AK12" i="9"/>
  <c r="J24" i="15"/>
  <c r="J27" i="15"/>
  <c r="AK25" i="9"/>
  <c r="J26" i="15"/>
  <c r="AK24" i="9"/>
  <c r="J28" i="15"/>
  <c r="AK26" i="9"/>
  <c r="K28" i="9"/>
  <c r="S28" i="9"/>
  <c r="AA28" i="9"/>
  <c r="AG34" i="8"/>
  <c r="AG36" i="8"/>
  <c r="J34" i="8"/>
  <c r="J36" i="8"/>
  <c r="R34" i="8"/>
  <c r="R36" i="8"/>
  <c r="I34" i="8"/>
  <c r="I36" i="8"/>
  <c r="Y34" i="8"/>
  <c r="Y36" i="8"/>
  <c r="E36" i="8"/>
  <c r="E34" i="8"/>
  <c r="M36" i="8"/>
  <c r="M34" i="8"/>
  <c r="U36" i="8"/>
  <c r="U34" i="8"/>
  <c r="AC36" i="8"/>
  <c r="AC34" i="8"/>
  <c r="Q34" i="8"/>
  <c r="Q36" i="8"/>
  <c r="G28" i="8"/>
  <c r="O28" i="8"/>
  <c r="W28" i="8"/>
  <c r="AE28" i="8"/>
  <c r="H28" i="8"/>
  <c r="P28" i="8"/>
  <c r="X28" i="8"/>
  <c r="AF28" i="8"/>
  <c r="AJ28" i="13"/>
  <c r="D28" i="13"/>
  <c r="L28" i="13"/>
  <c r="T28" i="13"/>
  <c r="AB28" i="13"/>
  <c r="Y28" i="13"/>
  <c r="E28" i="13"/>
  <c r="M28" i="13"/>
  <c r="AC28" i="13"/>
  <c r="F28" i="13"/>
  <c r="N28" i="13"/>
  <c r="V28" i="13"/>
  <c r="AD28" i="13"/>
  <c r="K28" i="13"/>
  <c r="S28" i="13"/>
  <c r="AA28" i="13"/>
  <c r="J28" i="12"/>
  <c r="Z28" i="12"/>
  <c r="R28" i="12"/>
  <c r="AH28" i="12"/>
  <c r="AD28" i="12"/>
  <c r="K28" i="12"/>
  <c r="S28" i="12"/>
  <c r="AA28" i="12"/>
  <c r="D28" i="12"/>
  <c r="L28" i="12"/>
  <c r="T28" i="12"/>
  <c r="AB28" i="12"/>
  <c r="AF28" i="11"/>
  <c r="I28" i="11"/>
  <c r="Q28" i="11"/>
  <c r="Y28" i="11"/>
  <c r="AG28" i="11"/>
  <c r="J28" i="11"/>
  <c r="R28" i="11"/>
  <c r="Z28" i="11"/>
  <c r="AC28" i="10"/>
  <c r="J28" i="9"/>
  <c r="R28" i="9"/>
  <c r="Z28" i="9"/>
  <c r="AH28" i="9"/>
  <c r="AI33" i="8"/>
  <c r="AJ33" i="8" s="1"/>
  <c r="F28" i="8"/>
  <c r="N28" i="8"/>
  <c r="V28" i="8"/>
  <c r="AD28" i="8"/>
  <c r="D28" i="8"/>
  <c r="L28" i="8"/>
  <c r="T28" i="8"/>
  <c r="AB28" i="8"/>
  <c r="H25" i="15"/>
  <c r="AK23" i="7"/>
  <c r="H26" i="15"/>
  <c r="AK24" i="7"/>
  <c r="H13" i="15"/>
  <c r="AK12" i="7"/>
  <c r="F28" i="7"/>
  <c r="N28" i="7"/>
  <c r="V28" i="7"/>
  <c r="AD28" i="7"/>
  <c r="AA36" i="7"/>
  <c r="AA34" i="7"/>
  <c r="G28" i="7"/>
  <c r="O28" i="7"/>
  <c r="W28" i="7"/>
  <c r="AE28" i="7"/>
  <c r="H28" i="15"/>
  <c r="AK26" i="7"/>
  <c r="S36" i="7"/>
  <c r="S34" i="7"/>
  <c r="K36" i="7"/>
  <c r="K34" i="7"/>
  <c r="H24" i="15"/>
  <c r="AK22" i="7"/>
  <c r="H15" i="15"/>
  <c r="H28" i="7"/>
  <c r="P28" i="7"/>
  <c r="X28" i="7"/>
  <c r="AF28" i="7"/>
  <c r="E28" i="7"/>
  <c r="M28" i="7"/>
  <c r="U28" i="7"/>
  <c r="AC28" i="7"/>
  <c r="J28" i="7"/>
  <c r="R28" i="7"/>
  <c r="Z28" i="7"/>
  <c r="AH28" i="7"/>
  <c r="I28" i="6"/>
  <c r="Q28" i="6"/>
  <c r="Y28" i="6"/>
  <c r="AG28" i="6"/>
  <c r="H28" i="6"/>
  <c r="P28" i="6"/>
  <c r="X28" i="6"/>
  <c r="AF28" i="6"/>
  <c r="J28" i="6"/>
  <c r="R28" i="6"/>
  <c r="Z28" i="6"/>
  <c r="D28" i="6"/>
  <c r="L28" i="6"/>
  <c r="T28" i="6"/>
  <c r="AB28" i="6"/>
  <c r="G13" i="15"/>
  <c r="G15" i="15"/>
  <c r="G24" i="15"/>
  <c r="G25" i="15"/>
  <c r="G11" i="15"/>
  <c r="G26" i="15"/>
  <c r="AI33" i="6"/>
  <c r="AJ33" i="6" s="1"/>
  <c r="F28" i="6"/>
  <c r="N28" i="6"/>
  <c r="V28" i="6"/>
  <c r="AD28" i="6"/>
  <c r="G28" i="15"/>
  <c r="G28" i="6"/>
  <c r="O28" i="6"/>
  <c r="W28" i="6"/>
  <c r="AE28" i="6"/>
  <c r="G27" i="15"/>
  <c r="V28" i="3"/>
  <c r="AD34" i="3"/>
  <c r="AA36" i="3"/>
  <c r="S36" i="3"/>
  <c r="K36" i="3"/>
  <c r="I28" i="3"/>
  <c r="Q28" i="3"/>
  <c r="Y28" i="3"/>
  <c r="AG28" i="3"/>
  <c r="H28" i="3"/>
  <c r="P28" i="3"/>
  <c r="X28" i="3"/>
  <c r="AF28" i="3"/>
  <c r="L36" i="15"/>
  <c r="AK12" i="5"/>
  <c r="J36" i="5"/>
  <c r="AK11" i="5"/>
  <c r="H34" i="5"/>
  <c r="Z28" i="5"/>
  <c r="AA36" i="5"/>
  <c r="S36" i="5"/>
  <c r="U34" i="5"/>
  <c r="E34" i="5"/>
  <c r="Y36" i="5"/>
  <c r="Q36" i="5"/>
  <c r="I36" i="5"/>
  <c r="G28" i="5"/>
  <c r="O28" i="5"/>
  <c r="W28" i="5"/>
  <c r="AE28" i="5"/>
  <c r="AJ30" i="5"/>
  <c r="E21" i="15"/>
  <c r="K28" i="5"/>
  <c r="AK12" i="4"/>
  <c r="AC28" i="4"/>
  <c r="AB28" i="4"/>
  <c r="U28" i="4"/>
  <c r="F28" i="4"/>
  <c r="N28" i="4"/>
  <c r="V28" i="4"/>
  <c r="AD28" i="4"/>
  <c r="J28" i="4"/>
  <c r="G28" i="4"/>
  <c r="O28" i="4"/>
  <c r="W28" i="4"/>
  <c r="AE28" i="4"/>
  <c r="M28" i="4"/>
  <c r="L28" i="4"/>
  <c r="AH28" i="4"/>
  <c r="Z28" i="4"/>
  <c r="K28" i="4"/>
  <c r="AI33" i="10"/>
  <c r="AJ33" i="10" s="1"/>
  <c r="AI20" i="10"/>
  <c r="E28" i="4"/>
  <c r="E28" i="14"/>
  <c r="M28" i="14"/>
  <c r="U28" i="14"/>
  <c r="AC28" i="14"/>
  <c r="I28" i="14"/>
  <c r="Q28" i="14"/>
  <c r="Y28" i="14"/>
  <c r="AG28" i="14"/>
  <c r="F28" i="14"/>
  <c r="N28" i="14"/>
  <c r="V28" i="14"/>
  <c r="AD28" i="14"/>
  <c r="J28" i="14"/>
  <c r="R28" i="14"/>
  <c r="Z28" i="14"/>
  <c r="AH28" i="14"/>
  <c r="K28" i="14"/>
  <c r="S28" i="14"/>
  <c r="AA28" i="14"/>
  <c r="AJ31" i="14"/>
  <c r="H28" i="14"/>
  <c r="P28" i="14"/>
  <c r="X28" i="14"/>
  <c r="AF28" i="14"/>
  <c r="AI20" i="13"/>
  <c r="AI27" i="13"/>
  <c r="AJ27" i="13" s="1"/>
  <c r="J28" i="13"/>
  <c r="R28" i="13"/>
  <c r="Z28" i="13"/>
  <c r="AI33" i="13"/>
  <c r="AJ33" i="13" s="1"/>
  <c r="AI27" i="12"/>
  <c r="AJ27" i="12" s="1"/>
  <c r="AJ31" i="12"/>
  <c r="H28" i="12"/>
  <c r="P28" i="12"/>
  <c r="X28" i="12"/>
  <c r="AF28" i="12"/>
  <c r="AI20" i="12"/>
  <c r="I28" i="12"/>
  <c r="Q28" i="12"/>
  <c r="Y28" i="12"/>
  <c r="AG28" i="12"/>
  <c r="AJ11" i="12"/>
  <c r="AJ28" i="11"/>
  <c r="AI33" i="11"/>
  <c r="AJ33" i="11" s="1"/>
  <c r="J28" i="10"/>
  <c r="R28" i="10"/>
  <c r="Z28" i="10"/>
  <c r="AH28" i="10"/>
  <c r="AJ30" i="10"/>
  <c r="AJ28" i="10"/>
  <c r="K28" i="10"/>
  <c r="S28" i="10"/>
  <c r="AA28" i="10"/>
  <c r="H28" i="10"/>
  <c r="P28" i="10"/>
  <c r="X28" i="10"/>
  <c r="AF28" i="10"/>
  <c r="D28" i="10"/>
  <c r="L28" i="10"/>
  <c r="T28" i="10"/>
  <c r="AB28" i="10"/>
  <c r="AI33" i="9"/>
  <c r="AJ33" i="9" s="1"/>
  <c r="AJ28" i="9"/>
  <c r="H28" i="9"/>
  <c r="P28" i="9"/>
  <c r="X28" i="9"/>
  <c r="AF28" i="9"/>
  <c r="AJ31" i="9"/>
  <c r="AI20" i="9"/>
  <c r="E28" i="9"/>
  <c r="M28" i="9"/>
  <c r="U28" i="9"/>
  <c r="AC28" i="9"/>
  <c r="I28" i="9"/>
  <c r="Q28" i="9"/>
  <c r="Y28" i="9"/>
  <c r="AG28" i="9"/>
  <c r="D28" i="9"/>
  <c r="L28" i="9"/>
  <c r="T28" i="9"/>
  <c r="AB28" i="9"/>
  <c r="AJ11" i="9"/>
  <c r="AJ30" i="8"/>
  <c r="Z28" i="8"/>
  <c r="AJ28" i="8"/>
  <c r="K28" i="8"/>
  <c r="S28" i="8"/>
  <c r="AA28" i="8"/>
  <c r="AI33" i="7"/>
  <c r="AJ33" i="7" s="1"/>
  <c r="AJ28" i="7"/>
  <c r="I28" i="7"/>
  <c r="Q28" i="7"/>
  <c r="Y28" i="7"/>
  <c r="AG28" i="7"/>
  <c r="AI20" i="7"/>
  <c r="AJ32" i="7"/>
  <c r="D28" i="7"/>
  <c r="L28" i="7"/>
  <c r="T28" i="7"/>
  <c r="AB28" i="7"/>
  <c r="AI27" i="6"/>
  <c r="AJ27" i="6" s="1"/>
  <c r="K28" i="6"/>
  <c r="S28" i="6"/>
  <c r="AA28" i="6"/>
  <c r="AJ28" i="6"/>
  <c r="E28" i="6"/>
  <c r="M28" i="6"/>
  <c r="U28" i="6"/>
  <c r="AC28" i="6"/>
  <c r="AI20" i="3"/>
  <c r="E28" i="3"/>
  <c r="M28" i="3"/>
  <c r="U28" i="3"/>
  <c r="AC28" i="3"/>
  <c r="G28" i="3"/>
  <c r="O28" i="3"/>
  <c r="W28" i="3"/>
  <c r="AE28" i="3"/>
  <c r="D28" i="3"/>
  <c r="L28" i="3"/>
  <c r="T28" i="3"/>
  <c r="AB28" i="3"/>
  <c r="J28" i="3"/>
  <c r="R28" i="3"/>
  <c r="Z28" i="3"/>
  <c r="AH28" i="3"/>
  <c r="AI33" i="3"/>
  <c r="AJ33" i="3" s="1"/>
  <c r="AI27" i="5"/>
  <c r="AJ27" i="5" s="1"/>
  <c r="F28" i="5"/>
  <c r="N28" i="5"/>
  <c r="V28" i="5"/>
  <c r="AD28" i="5"/>
  <c r="AI20" i="5"/>
  <c r="D28" i="5"/>
  <c r="L28" i="5"/>
  <c r="T28" i="5"/>
  <c r="AB28" i="5"/>
  <c r="I28" i="4"/>
  <c r="Q28" i="4"/>
  <c r="Y28" i="4"/>
  <c r="AG28" i="4"/>
  <c r="AI33" i="4"/>
  <c r="AJ33" i="4" s="1"/>
  <c r="S28" i="4"/>
  <c r="AA28" i="4"/>
  <c r="H28" i="4"/>
  <c r="P28" i="4"/>
  <c r="X28" i="4"/>
  <c r="AF28" i="4"/>
  <c r="AI20" i="4"/>
  <c r="AI27" i="14"/>
  <c r="AJ27" i="14" s="1"/>
  <c r="AJ28" i="12"/>
  <c r="AI20" i="11"/>
  <c r="AI27" i="11"/>
  <c r="AJ27" i="11" s="1"/>
  <c r="AI27" i="10"/>
  <c r="AJ27" i="10" s="1"/>
  <c r="AI27" i="9"/>
  <c r="AJ27" i="9" s="1"/>
  <c r="AI20" i="8"/>
  <c r="AI27" i="8"/>
  <c r="AJ27" i="8" s="1"/>
  <c r="AI27" i="7"/>
  <c r="AJ27" i="7" s="1"/>
  <c r="AI20" i="6"/>
  <c r="AI27" i="3"/>
  <c r="AJ27" i="3" s="1"/>
  <c r="AJ28" i="3"/>
  <c r="AI27" i="4"/>
  <c r="AJ27" i="4" s="1"/>
  <c r="AJ28" i="4"/>
  <c r="AK22" i="5" l="1"/>
  <c r="O14" i="15"/>
  <c r="AK23" i="4"/>
  <c r="AK24" i="4"/>
  <c r="D36" i="15"/>
  <c r="N36" i="17"/>
  <c r="O29" i="17"/>
  <c r="O34" i="15"/>
  <c r="O36" i="15" s="1"/>
  <c r="O34" i="17"/>
  <c r="O36" i="17" s="1"/>
  <c r="N21" i="17"/>
  <c r="I25" i="18" s="1"/>
  <c r="AK11" i="13"/>
  <c r="N29" i="17"/>
  <c r="AJ20" i="13"/>
  <c r="X25" i="18" s="1"/>
  <c r="Y25" i="18"/>
  <c r="M34" i="15"/>
  <c r="M36" i="15" s="1"/>
  <c r="M34" i="17"/>
  <c r="M29" i="17"/>
  <c r="M36" i="17"/>
  <c r="AK22" i="12"/>
  <c r="AK27" i="12" s="1"/>
  <c r="M24" i="15"/>
  <c r="M29" i="15" s="1"/>
  <c r="L36" i="17"/>
  <c r="L29" i="17"/>
  <c r="AK26" i="11"/>
  <c r="L28" i="15"/>
  <c r="K29" i="17"/>
  <c r="AK23" i="10"/>
  <c r="AK27" i="10" s="1"/>
  <c r="K33" i="15"/>
  <c r="K36" i="15" s="1"/>
  <c r="K33" i="17"/>
  <c r="K36" i="17" s="1"/>
  <c r="K21" i="17"/>
  <c r="I22" i="18" s="1"/>
  <c r="J25" i="15"/>
  <c r="G34" i="9"/>
  <c r="J34" i="15"/>
  <c r="J36" i="15" s="1"/>
  <c r="J34" i="17"/>
  <c r="P34" i="17" s="1"/>
  <c r="J21" i="17"/>
  <c r="I21" i="18" s="1"/>
  <c r="J29" i="17"/>
  <c r="J30" i="17" s="1"/>
  <c r="I33" i="15"/>
  <c r="I36" i="15" s="1"/>
  <c r="I33" i="17"/>
  <c r="I36" i="17" s="1"/>
  <c r="I25" i="15"/>
  <c r="AK23" i="8"/>
  <c r="I29" i="17"/>
  <c r="I24" i="15"/>
  <c r="AK22" i="8"/>
  <c r="I28" i="15"/>
  <c r="AK26" i="8"/>
  <c r="I14" i="15"/>
  <c r="AK13" i="8"/>
  <c r="Q14" i="15" s="1"/>
  <c r="I27" i="15"/>
  <c r="AK25" i="8"/>
  <c r="I15" i="15"/>
  <c r="AK14" i="8"/>
  <c r="I26" i="15"/>
  <c r="AK24" i="8"/>
  <c r="I12" i="15"/>
  <c r="AK11" i="8"/>
  <c r="H21" i="17"/>
  <c r="I19" i="18" s="1"/>
  <c r="H12" i="15"/>
  <c r="AK25" i="7"/>
  <c r="H29" i="17"/>
  <c r="AK13" i="7"/>
  <c r="H35" i="15"/>
  <c r="H36" i="15" s="1"/>
  <c r="H35" i="17"/>
  <c r="H36" i="17" s="1"/>
  <c r="G14" i="15"/>
  <c r="AF36" i="6"/>
  <c r="AF34" i="6"/>
  <c r="P14" i="17"/>
  <c r="P27" i="17"/>
  <c r="AD36" i="6"/>
  <c r="AD34" i="6"/>
  <c r="G36" i="17"/>
  <c r="G29" i="17"/>
  <c r="P15" i="17"/>
  <c r="AK26" i="5"/>
  <c r="Q28" i="15" s="1"/>
  <c r="E33" i="15"/>
  <c r="E36" i="15" s="1"/>
  <c r="E33" i="17"/>
  <c r="E36" i="17" s="1"/>
  <c r="P28" i="17"/>
  <c r="P17" i="15"/>
  <c r="L21" i="17"/>
  <c r="L30" i="17" s="1"/>
  <c r="J14" i="15"/>
  <c r="AC36" i="6"/>
  <c r="AC34" i="6"/>
  <c r="W36" i="6"/>
  <c r="W34" i="6"/>
  <c r="I36" i="6"/>
  <c r="I34" i="6"/>
  <c r="O34" i="6"/>
  <c r="O36" i="6"/>
  <c r="P34" i="6"/>
  <c r="P36" i="6"/>
  <c r="H34" i="6"/>
  <c r="H36" i="6"/>
  <c r="V36" i="6"/>
  <c r="V34" i="6"/>
  <c r="G21" i="17"/>
  <c r="I18" i="18" s="1"/>
  <c r="O15" i="15"/>
  <c r="O21" i="17"/>
  <c r="I26" i="18" s="1"/>
  <c r="AJ20" i="14"/>
  <c r="X26" i="18" s="1"/>
  <c r="Y26" i="18"/>
  <c r="AK12" i="12"/>
  <c r="M21" i="17"/>
  <c r="AK14" i="12"/>
  <c r="Q15" i="15" s="1"/>
  <c r="AJ20" i="12"/>
  <c r="X24" i="18" s="1"/>
  <c r="Y24" i="18"/>
  <c r="AJ20" i="11"/>
  <c r="X23" i="18" s="1"/>
  <c r="Y23" i="18"/>
  <c r="AJ20" i="10"/>
  <c r="X22" i="18" s="1"/>
  <c r="Y22" i="18"/>
  <c r="AJ20" i="9"/>
  <c r="X21" i="18" s="1"/>
  <c r="Y21" i="18"/>
  <c r="AJ20" i="8"/>
  <c r="X20" i="18" s="1"/>
  <c r="Y20" i="18"/>
  <c r="AJ20" i="7"/>
  <c r="X19" i="18" s="1"/>
  <c r="Y19" i="18"/>
  <c r="AE34" i="6"/>
  <c r="AE36" i="6"/>
  <c r="AB34" i="6"/>
  <c r="AB36" i="6"/>
  <c r="AA34" i="6"/>
  <c r="AA36" i="6"/>
  <c r="Z34" i="6"/>
  <c r="Z36" i="6"/>
  <c r="Y34" i="6"/>
  <c r="Y36" i="6"/>
  <c r="X36" i="6"/>
  <c r="X34" i="6"/>
  <c r="U36" i="6"/>
  <c r="U34" i="6"/>
  <c r="T36" i="6"/>
  <c r="T34" i="6"/>
  <c r="S34" i="6"/>
  <c r="S36" i="6"/>
  <c r="R36" i="6"/>
  <c r="R34" i="6"/>
  <c r="Q36" i="6"/>
  <c r="Q34" i="6"/>
  <c r="N36" i="6"/>
  <c r="N34" i="6"/>
  <c r="L36" i="6"/>
  <c r="L34" i="6"/>
  <c r="K36" i="6"/>
  <c r="K34" i="6"/>
  <c r="J36" i="6"/>
  <c r="J34" i="6"/>
  <c r="G34" i="6"/>
  <c r="G36" i="6"/>
  <c r="AK20" i="6"/>
  <c r="AK28" i="6" s="1"/>
  <c r="G31" i="17" s="1"/>
  <c r="G12" i="15"/>
  <c r="AJ20" i="6"/>
  <c r="X18" i="18" s="1"/>
  <c r="Y18" i="18"/>
  <c r="D34" i="6"/>
  <c r="D36" i="6"/>
  <c r="D36" i="4"/>
  <c r="AJ20" i="4"/>
  <c r="X15" i="18" s="1"/>
  <c r="Y15" i="18"/>
  <c r="AJ20" i="5"/>
  <c r="X16" i="18" s="1"/>
  <c r="Y16" i="18"/>
  <c r="AJ20" i="3"/>
  <c r="X17" i="18" s="1"/>
  <c r="Y17" i="18"/>
  <c r="T36" i="4"/>
  <c r="AK22" i="3"/>
  <c r="N34" i="3"/>
  <c r="R34" i="4"/>
  <c r="AK11" i="10"/>
  <c r="AK20" i="10" s="1"/>
  <c r="K22" i="17" s="1"/>
  <c r="F36" i="6"/>
  <c r="F34" i="6"/>
  <c r="E34" i="6"/>
  <c r="E36" i="6"/>
  <c r="M34" i="5"/>
  <c r="F36" i="15"/>
  <c r="F36" i="17"/>
  <c r="F28" i="15"/>
  <c r="Q28" i="17"/>
  <c r="F27" i="15"/>
  <c r="Q27" i="17"/>
  <c r="AK25" i="3"/>
  <c r="Q29" i="17"/>
  <c r="F26" i="15"/>
  <c r="P26" i="15" s="1"/>
  <c r="Q26" i="17"/>
  <c r="AK24" i="3"/>
  <c r="P26" i="17"/>
  <c r="F29" i="17"/>
  <c r="F25" i="15"/>
  <c r="Q25" i="17"/>
  <c r="Q15" i="17"/>
  <c r="AK14" i="3"/>
  <c r="F14" i="15"/>
  <c r="Q14" i="17"/>
  <c r="Q13" i="17"/>
  <c r="AK12" i="3"/>
  <c r="F12" i="15"/>
  <c r="Q12" i="17"/>
  <c r="AK11" i="3"/>
  <c r="P12" i="17"/>
  <c r="F21" i="17"/>
  <c r="D24" i="15"/>
  <c r="D29" i="15" s="1"/>
  <c r="Q24" i="17"/>
  <c r="I21" i="17"/>
  <c r="P13" i="17"/>
  <c r="I13" i="15"/>
  <c r="AK12" i="8"/>
  <c r="AK24" i="5"/>
  <c r="AK23" i="5"/>
  <c r="E29" i="15"/>
  <c r="E30" i="15" s="1"/>
  <c r="AC34" i="5"/>
  <c r="P25" i="17"/>
  <c r="E29" i="17"/>
  <c r="E30" i="17" s="1"/>
  <c r="AK22" i="4"/>
  <c r="P24" i="17"/>
  <c r="D29" i="17"/>
  <c r="P35" i="17"/>
  <c r="D36" i="17"/>
  <c r="D21" i="17"/>
  <c r="I15" i="18" s="1"/>
  <c r="P11" i="17"/>
  <c r="D11" i="15"/>
  <c r="D21" i="15" s="1"/>
  <c r="Q11" i="17"/>
  <c r="U34" i="9"/>
  <c r="U36" i="9"/>
  <c r="AF34" i="9"/>
  <c r="AF36" i="9"/>
  <c r="AB36" i="9"/>
  <c r="AB34" i="9"/>
  <c r="T34" i="9"/>
  <c r="T36" i="9"/>
  <c r="X36" i="9"/>
  <c r="X34" i="9"/>
  <c r="J36" i="9"/>
  <c r="J34" i="9"/>
  <c r="Q34" i="9"/>
  <c r="Q36" i="9"/>
  <c r="L34" i="9"/>
  <c r="L36" i="9"/>
  <c r="AH34" i="9"/>
  <c r="AH36" i="9"/>
  <c r="D34" i="9"/>
  <c r="D36" i="9"/>
  <c r="Z36" i="9"/>
  <c r="Z34" i="9"/>
  <c r="AG34" i="9"/>
  <c r="AG36" i="9"/>
  <c r="R34" i="9"/>
  <c r="R36" i="9"/>
  <c r="Y36" i="9"/>
  <c r="Y34" i="9"/>
  <c r="E36" i="9"/>
  <c r="E34" i="9"/>
  <c r="K36" i="9"/>
  <c r="K34" i="9"/>
  <c r="AA36" i="9"/>
  <c r="AA34" i="9"/>
  <c r="M36" i="9"/>
  <c r="M34" i="9"/>
  <c r="S34" i="9"/>
  <c r="S36" i="9"/>
  <c r="AD34" i="9"/>
  <c r="AD36" i="9"/>
  <c r="AC34" i="9"/>
  <c r="AC36" i="9"/>
  <c r="P34" i="9"/>
  <c r="P36" i="9"/>
  <c r="I36" i="9"/>
  <c r="I34" i="9"/>
  <c r="H34" i="9"/>
  <c r="H36" i="9"/>
  <c r="AK27" i="9"/>
  <c r="F34" i="3"/>
  <c r="Q27" i="15"/>
  <c r="M36" i="6"/>
  <c r="M34" i="6"/>
  <c r="N29" i="15"/>
  <c r="K29" i="15"/>
  <c r="L29" i="15"/>
  <c r="H29" i="15"/>
  <c r="J29" i="15"/>
  <c r="O29" i="15"/>
  <c r="AK20" i="4"/>
  <c r="D22" i="17" s="1"/>
  <c r="I34" i="14"/>
  <c r="I36" i="14"/>
  <c r="AA34" i="14"/>
  <c r="AA36" i="14"/>
  <c r="AD36" i="14"/>
  <c r="AD34" i="14"/>
  <c r="AC36" i="14"/>
  <c r="AC34" i="14"/>
  <c r="S34" i="14"/>
  <c r="S36" i="14"/>
  <c r="V36" i="14"/>
  <c r="V34" i="14"/>
  <c r="U36" i="14"/>
  <c r="U34" i="14"/>
  <c r="O11" i="15"/>
  <c r="AK20" i="14"/>
  <c r="K34" i="14"/>
  <c r="K36" i="14"/>
  <c r="N34" i="14"/>
  <c r="N36" i="14"/>
  <c r="M36" i="14"/>
  <c r="M34" i="14"/>
  <c r="F36" i="14"/>
  <c r="F34" i="14"/>
  <c r="X34" i="14"/>
  <c r="X36" i="14"/>
  <c r="AH34" i="14"/>
  <c r="AH36" i="14"/>
  <c r="AG34" i="14"/>
  <c r="AG36" i="14"/>
  <c r="AB36" i="14"/>
  <c r="AB34" i="14"/>
  <c r="AK27" i="14"/>
  <c r="AF34" i="14"/>
  <c r="AF36" i="14"/>
  <c r="P34" i="14"/>
  <c r="P36" i="14"/>
  <c r="Z34" i="14"/>
  <c r="Z36" i="14"/>
  <c r="Y34" i="14"/>
  <c r="Y36" i="14"/>
  <c r="T36" i="14"/>
  <c r="T34" i="14"/>
  <c r="E36" i="14"/>
  <c r="E34" i="14"/>
  <c r="H34" i="14"/>
  <c r="H36" i="14"/>
  <c r="R34" i="14"/>
  <c r="R36" i="14"/>
  <c r="Q34" i="14"/>
  <c r="Q36" i="14"/>
  <c r="L36" i="14"/>
  <c r="L34" i="14"/>
  <c r="J34" i="14"/>
  <c r="J36" i="14"/>
  <c r="D36" i="14"/>
  <c r="D34" i="14"/>
  <c r="E36" i="13"/>
  <c r="E34" i="13"/>
  <c r="K36" i="13"/>
  <c r="K34" i="13"/>
  <c r="T36" i="13"/>
  <c r="T34" i="13"/>
  <c r="AB36" i="13"/>
  <c r="AB34" i="13"/>
  <c r="V36" i="13"/>
  <c r="V34" i="13"/>
  <c r="N36" i="13"/>
  <c r="N34" i="13"/>
  <c r="L36" i="13"/>
  <c r="L34" i="13"/>
  <c r="Q34" i="13"/>
  <c r="Q36" i="13"/>
  <c r="AF34" i="13"/>
  <c r="AF36" i="13"/>
  <c r="AG34" i="13"/>
  <c r="AG36" i="13"/>
  <c r="F36" i="13"/>
  <c r="F34" i="13"/>
  <c r="D36" i="13"/>
  <c r="D34" i="13"/>
  <c r="I34" i="13"/>
  <c r="I36" i="13"/>
  <c r="X34" i="13"/>
  <c r="X36" i="13"/>
  <c r="Z34" i="13"/>
  <c r="Z36" i="13"/>
  <c r="S36" i="13"/>
  <c r="S34" i="13"/>
  <c r="R34" i="13"/>
  <c r="R36" i="13"/>
  <c r="Y34" i="13"/>
  <c r="Y36" i="13"/>
  <c r="N11" i="15"/>
  <c r="N21" i="15" s="1"/>
  <c r="AK20" i="13"/>
  <c r="AC36" i="13"/>
  <c r="AC34" i="13"/>
  <c r="P34" i="13"/>
  <c r="P36" i="13"/>
  <c r="J34" i="13"/>
  <c r="J36" i="13"/>
  <c r="AD36" i="13"/>
  <c r="AD34" i="13"/>
  <c r="AA36" i="13"/>
  <c r="AA34" i="13"/>
  <c r="M36" i="13"/>
  <c r="M34" i="13"/>
  <c r="AK27" i="13"/>
  <c r="H34" i="13"/>
  <c r="H36" i="13"/>
  <c r="S34" i="12"/>
  <c r="S36" i="12"/>
  <c r="G34" i="12"/>
  <c r="G36" i="12"/>
  <c r="Q34" i="12"/>
  <c r="Q36" i="12"/>
  <c r="K34" i="12"/>
  <c r="K36" i="12"/>
  <c r="I34" i="12"/>
  <c r="I36" i="12"/>
  <c r="AD36" i="12"/>
  <c r="AD34" i="12"/>
  <c r="AH34" i="12"/>
  <c r="AH36" i="12"/>
  <c r="X34" i="12"/>
  <c r="X36" i="12"/>
  <c r="Z36" i="12"/>
  <c r="Z34" i="12"/>
  <c r="M12" i="15"/>
  <c r="M21" i="15" s="1"/>
  <c r="AK11" i="12"/>
  <c r="P34" i="12"/>
  <c r="P36" i="12"/>
  <c r="D34" i="12"/>
  <c r="D36" i="12"/>
  <c r="J34" i="12"/>
  <c r="J36" i="12"/>
  <c r="W34" i="12"/>
  <c r="W36" i="12"/>
  <c r="AB34" i="12"/>
  <c r="AB36" i="12"/>
  <c r="AF34" i="12"/>
  <c r="AF36" i="12"/>
  <c r="T36" i="12"/>
  <c r="T34" i="12"/>
  <c r="R34" i="12"/>
  <c r="R36" i="12"/>
  <c r="L34" i="12"/>
  <c r="L36" i="12"/>
  <c r="AE34" i="12"/>
  <c r="AE36" i="12"/>
  <c r="AG34" i="12"/>
  <c r="AG36" i="12"/>
  <c r="H34" i="12"/>
  <c r="H36" i="12"/>
  <c r="AA34" i="12"/>
  <c r="AA36" i="12"/>
  <c r="O34" i="12"/>
  <c r="O36" i="12"/>
  <c r="Y34" i="12"/>
  <c r="Y36" i="12"/>
  <c r="AF34" i="11"/>
  <c r="AF36" i="11"/>
  <c r="S36" i="11"/>
  <c r="S34" i="11"/>
  <c r="J34" i="11"/>
  <c r="J36" i="11"/>
  <c r="V36" i="11"/>
  <c r="V34" i="11"/>
  <c r="U36" i="11"/>
  <c r="U34" i="11"/>
  <c r="K34" i="11"/>
  <c r="K36" i="11"/>
  <c r="AK27" i="11"/>
  <c r="Z34" i="11"/>
  <c r="Z36" i="11"/>
  <c r="L11" i="15"/>
  <c r="L21" i="15" s="1"/>
  <c r="AK20" i="11"/>
  <c r="R34" i="11"/>
  <c r="R36" i="11"/>
  <c r="AD36" i="11"/>
  <c r="AD34" i="11"/>
  <c r="AC36" i="11"/>
  <c r="AC34" i="11"/>
  <c r="AG34" i="11"/>
  <c r="AG36" i="11"/>
  <c r="N36" i="11"/>
  <c r="N34" i="11"/>
  <c r="M36" i="11"/>
  <c r="M34" i="11"/>
  <c r="F36" i="11"/>
  <c r="F34" i="11"/>
  <c r="Q34" i="11"/>
  <c r="Q36" i="11"/>
  <c r="AA34" i="11"/>
  <c r="AA36" i="11"/>
  <c r="Y34" i="11"/>
  <c r="Y36" i="11"/>
  <c r="E36" i="11"/>
  <c r="E34" i="11"/>
  <c r="I34" i="11"/>
  <c r="I36" i="11"/>
  <c r="AF34" i="10"/>
  <c r="AF36" i="10"/>
  <c r="Y34" i="10"/>
  <c r="Y36" i="10"/>
  <c r="X34" i="10"/>
  <c r="X36" i="10"/>
  <c r="AH34" i="10"/>
  <c r="AH36" i="10"/>
  <c r="Z34" i="10"/>
  <c r="Z36" i="10"/>
  <c r="H34" i="10"/>
  <c r="H36" i="10"/>
  <c r="AB36" i="10"/>
  <c r="AB34" i="10"/>
  <c r="AA34" i="10"/>
  <c r="AA36" i="10"/>
  <c r="J34" i="10"/>
  <c r="J36" i="10"/>
  <c r="T36" i="10"/>
  <c r="T34" i="10"/>
  <c r="S36" i="10"/>
  <c r="S34" i="10"/>
  <c r="AC36" i="10"/>
  <c r="AC34" i="10"/>
  <c r="AG34" i="10"/>
  <c r="AG36" i="10"/>
  <c r="P34" i="10"/>
  <c r="P36" i="10"/>
  <c r="R34" i="10"/>
  <c r="R36" i="10"/>
  <c r="L36" i="10"/>
  <c r="L34" i="10"/>
  <c r="K36" i="10"/>
  <c r="K34" i="10"/>
  <c r="Q34" i="10"/>
  <c r="Q36" i="10"/>
  <c r="K11" i="15"/>
  <c r="K21" i="15" s="1"/>
  <c r="D36" i="10"/>
  <c r="D34" i="10"/>
  <c r="I34" i="10"/>
  <c r="I36" i="10"/>
  <c r="J11" i="15"/>
  <c r="Q11" i="15"/>
  <c r="P28" i="15"/>
  <c r="J12" i="15"/>
  <c r="AK11" i="9"/>
  <c r="AD36" i="8"/>
  <c r="AD34" i="8"/>
  <c r="O36" i="8"/>
  <c r="O34" i="8"/>
  <c r="V36" i="8"/>
  <c r="V34" i="8"/>
  <c r="G36" i="8"/>
  <c r="G34" i="8"/>
  <c r="W36" i="8"/>
  <c r="W34" i="8"/>
  <c r="AA34" i="8"/>
  <c r="AA36" i="8"/>
  <c r="N36" i="8"/>
  <c r="N34" i="8"/>
  <c r="AF34" i="8"/>
  <c r="AF36" i="8"/>
  <c r="S36" i="8"/>
  <c r="S34" i="8"/>
  <c r="F36" i="8"/>
  <c r="F34" i="8"/>
  <c r="X34" i="8"/>
  <c r="X36" i="8"/>
  <c r="L34" i="8"/>
  <c r="L36" i="8"/>
  <c r="K34" i="8"/>
  <c r="K36" i="8"/>
  <c r="AB34" i="8"/>
  <c r="AB36" i="8"/>
  <c r="P34" i="8"/>
  <c r="P36" i="8"/>
  <c r="Z34" i="8"/>
  <c r="Z36" i="8"/>
  <c r="AE36" i="8"/>
  <c r="AE34" i="8"/>
  <c r="D34" i="8"/>
  <c r="D36" i="8"/>
  <c r="T34" i="8"/>
  <c r="T36" i="8"/>
  <c r="H34" i="8"/>
  <c r="H36" i="8"/>
  <c r="P34" i="15"/>
  <c r="Z34" i="7"/>
  <c r="Z36" i="7"/>
  <c r="X34" i="7"/>
  <c r="X36" i="7"/>
  <c r="O36" i="7"/>
  <c r="O34" i="7"/>
  <c r="R34" i="7"/>
  <c r="R36" i="7"/>
  <c r="P34" i="7"/>
  <c r="P36" i="7"/>
  <c r="G36" i="7"/>
  <c r="G34" i="7"/>
  <c r="J34" i="7"/>
  <c r="J36" i="7"/>
  <c r="H36" i="7"/>
  <c r="H34" i="7"/>
  <c r="AD36" i="7"/>
  <c r="AD34" i="7"/>
  <c r="AC34" i="7"/>
  <c r="AC36" i="7"/>
  <c r="V36" i="7"/>
  <c r="V34" i="7"/>
  <c r="AH34" i="7"/>
  <c r="AH36" i="7"/>
  <c r="AB36" i="7"/>
  <c r="AB34" i="7"/>
  <c r="Q34" i="7"/>
  <c r="Q36" i="7"/>
  <c r="U36" i="7"/>
  <c r="U34" i="7"/>
  <c r="N34" i="7"/>
  <c r="N36" i="7"/>
  <c r="D36" i="7"/>
  <c r="D34" i="7"/>
  <c r="AF36" i="7"/>
  <c r="AF34" i="7"/>
  <c r="H11" i="15"/>
  <c r="H21" i="15" s="1"/>
  <c r="AK20" i="7"/>
  <c r="T36" i="7"/>
  <c r="T34" i="7"/>
  <c r="I34" i="7"/>
  <c r="I36" i="7"/>
  <c r="M34" i="7"/>
  <c r="M36" i="7"/>
  <c r="F36" i="7"/>
  <c r="F34" i="7"/>
  <c r="AG34" i="7"/>
  <c r="AG36" i="7"/>
  <c r="Y34" i="7"/>
  <c r="Y36" i="7"/>
  <c r="L34" i="7"/>
  <c r="L36" i="7"/>
  <c r="E34" i="7"/>
  <c r="E36" i="7"/>
  <c r="AK27" i="7"/>
  <c r="AE36" i="7"/>
  <c r="AE34" i="7"/>
  <c r="W36" i="7"/>
  <c r="W34" i="7"/>
  <c r="AG36" i="6"/>
  <c r="AG34" i="6"/>
  <c r="G29" i="15"/>
  <c r="P25" i="15"/>
  <c r="V36" i="3"/>
  <c r="V34" i="3"/>
  <c r="Z34" i="3"/>
  <c r="Z36" i="3"/>
  <c r="R34" i="3"/>
  <c r="R36" i="3"/>
  <c r="J34" i="3"/>
  <c r="J36" i="3"/>
  <c r="G34" i="3"/>
  <c r="G36" i="3"/>
  <c r="Q34" i="3"/>
  <c r="Q36" i="3"/>
  <c r="AB34" i="3"/>
  <c r="AB36" i="3"/>
  <c r="AC36" i="3"/>
  <c r="AC34" i="3"/>
  <c r="AF34" i="3"/>
  <c r="AF36" i="3"/>
  <c r="I34" i="3"/>
  <c r="I36" i="3"/>
  <c r="AG34" i="3"/>
  <c r="AG36" i="3"/>
  <c r="T34" i="3"/>
  <c r="T36" i="3"/>
  <c r="U36" i="3"/>
  <c r="U34" i="3"/>
  <c r="X34" i="3"/>
  <c r="X36" i="3"/>
  <c r="L34" i="3"/>
  <c r="L36" i="3"/>
  <c r="M36" i="3"/>
  <c r="M34" i="3"/>
  <c r="P34" i="3"/>
  <c r="P36" i="3"/>
  <c r="O34" i="3"/>
  <c r="O36" i="3"/>
  <c r="D36" i="3"/>
  <c r="D34" i="3"/>
  <c r="E36" i="3"/>
  <c r="E34" i="3"/>
  <c r="H34" i="3"/>
  <c r="H36" i="3"/>
  <c r="W34" i="3"/>
  <c r="W36" i="3"/>
  <c r="Y34" i="3"/>
  <c r="Y36" i="3"/>
  <c r="AH34" i="3"/>
  <c r="AH36" i="3"/>
  <c r="AE34" i="3"/>
  <c r="AE36" i="3"/>
  <c r="AK20" i="5"/>
  <c r="W36" i="5"/>
  <c r="W34" i="5"/>
  <c r="T34" i="5"/>
  <c r="T36" i="5"/>
  <c r="F34" i="5"/>
  <c r="F36" i="5"/>
  <c r="O36" i="5"/>
  <c r="O34" i="5"/>
  <c r="N36" i="5"/>
  <c r="N34" i="5"/>
  <c r="L34" i="5"/>
  <c r="L36" i="5"/>
  <c r="G36" i="5"/>
  <c r="G34" i="5"/>
  <c r="V36" i="5"/>
  <c r="V34" i="5"/>
  <c r="D34" i="5"/>
  <c r="D36" i="5"/>
  <c r="K34" i="5"/>
  <c r="K36" i="5"/>
  <c r="AD34" i="5"/>
  <c r="AD36" i="5"/>
  <c r="AE36" i="5"/>
  <c r="AE34" i="5"/>
  <c r="AB34" i="5"/>
  <c r="AB36" i="5"/>
  <c r="Z34" i="5"/>
  <c r="Z36" i="5"/>
  <c r="AF34" i="4"/>
  <c r="AF36" i="4"/>
  <c r="Y34" i="4"/>
  <c r="Y36" i="4"/>
  <c r="Z36" i="4"/>
  <c r="Z34" i="4"/>
  <c r="N36" i="4"/>
  <c r="N34" i="4"/>
  <c r="X34" i="4"/>
  <c r="X36" i="4"/>
  <c r="Q34" i="4"/>
  <c r="Q36" i="4"/>
  <c r="AH34" i="4"/>
  <c r="AH36" i="4"/>
  <c r="AE34" i="4"/>
  <c r="AE36" i="4"/>
  <c r="F36" i="4"/>
  <c r="F34" i="4"/>
  <c r="I34" i="4"/>
  <c r="I36" i="4"/>
  <c r="AA34" i="4"/>
  <c r="AA36" i="4"/>
  <c r="G34" i="4"/>
  <c r="G36" i="4"/>
  <c r="AC36" i="4"/>
  <c r="AC34" i="4"/>
  <c r="P34" i="4"/>
  <c r="P36" i="4"/>
  <c r="U36" i="4"/>
  <c r="U34" i="4"/>
  <c r="H34" i="4"/>
  <c r="H36" i="4"/>
  <c r="L34" i="4"/>
  <c r="L36" i="4"/>
  <c r="AB34" i="4"/>
  <c r="AB36" i="4"/>
  <c r="S34" i="4"/>
  <c r="S36" i="4"/>
  <c r="J36" i="4"/>
  <c r="J34" i="4"/>
  <c r="W34" i="4"/>
  <c r="W36" i="4"/>
  <c r="O34" i="4"/>
  <c r="O36" i="4"/>
  <c r="AD36" i="4"/>
  <c r="AD34" i="4"/>
  <c r="M36" i="4"/>
  <c r="M34" i="4"/>
  <c r="AG34" i="4"/>
  <c r="AG36" i="4"/>
  <c r="E36" i="4"/>
  <c r="E34" i="4"/>
  <c r="K34" i="4"/>
  <c r="K36" i="4"/>
  <c r="V36" i="4"/>
  <c r="V34" i="4"/>
  <c r="M30" i="17" l="1"/>
  <c r="M37" i="17" s="1"/>
  <c r="J36" i="17"/>
  <c r="I23" i="18"/>
  <c r="N30" i="17"/>
  <c r="N37" i="17" s="1"/>
  <c r="AI36" i="13"/>
  <c r="AJ36" i="13" s="1"/>
  <c r="U25" i="18"/>
  <c r="M25" i="18"/>
  <c r="D25" i="18"/>
  <c r="AI34" i="13"/>
  <c r="AJ34" i="13" s="1"/>
  <c r="N22" i="15"/>
  <c r="N22" i="17"/>
  <c r="K30" i="17"/>
  <c r="K39" i="17" s="1"/>
  <c r="P33" i="15"/>
  <c r="P33" i="17"/>
  <c r="P27" i="15"/>
  <c r="AK27" i="8"/>
  <c r="AK20" i="8"/>
  <c r="I22" i="17" s="1"/>
  <c r="I29" i="15"/>
  <c r="I21" i="15"/>
  <c r="I30" i="15" s="1"/>
  <c r="I39" i="15" s="1"/>
  <c r="P15" i="15"/>
  <c r="H30" i="17"/>
  <c r="H39" i="17" s="1"/>
  <c r="H37" i="17"/>
  <c r="P35" i="15"/>
  <c r="AI36" i="7"/>
  <c r="AJ36" i="7" s="1"/>
  <c r="D19" i="18"/>
  <c r="U19" i="18"/>
  <c r="M19" i="18"/>
  <c r="G30" i="17"/>
  <c r="G39" i="17" s="1"/>
  <c r="G21" i="15"/>
  <c r="G30" i="15" s="1"/>
  <c r="G37" i="15" s="1"/>
  <c r="P16" i="15"/>
  <c r="P14" i="15"/>
  <c r="M30" i="15"/>
  <c r="M37" i="15" s="1"/>
  <c r="O30" i="17"/>
  <c r="O37" i="17" s="1"/>
  <c r="O21" i="15"/>
  <c r="O30" i="15" s="1"/>
  <c r="O39" i="15" s="1"/>
  <c r="AI36" i="14"/>
  <c r="AJ36" i="14" s="1"/>
  <c r="AI34" i="14"/>
  <c r="AJ34" i="14" s="1"/>
  <c r="M26" i="18"/>
  <c r="D26" i="18"/>
  <c r="O26" i="18" s="1"/>
  <c r="U26" i="18"/>
  <c r="O22" i="15"/>
  <c r="O22" i="17"/>
  <c r="I24" i="18"/>
  <c r="U24" i="18" s="1"/>
  <c r="AK20" i="12"/>
  <c r="M22" i="17" s="1"/>
  <c r="AI36" i="12"/>
  <c r="AJ36" i="12" s="1"/>
  <c r="M23" i="18"/>
  <c r="D23" i="18"/>
  <c r="L22" i="15"/>
  <c r="L22" i="17"/>
  <c r="M22" i="18"/>
  <c r="D22" i="18"/>
  <c r="U21" i="18"/>
  <c r="M21" i="18"/>
  <c r="D21" i="18"/>
  <c r="J39" i="17"/>
  <c r="J37" i="17"/>
  <c r="AI34" i="7"/>
  <c r="AJ34" i="7" s="1"/>
  <c r="H22" i="15"/>
  <c r="H22" i="17"/>
  <c r="G22" i="17"/>
  <c r="G22" i="15"/>
  <c r="M18" i="18"/>
  <c r="D18" i="18"/>
  <c r="X27" i="18"/>
  <c r="Q12" i="15"/>
  <c r="K37" i="17"/>
  <c r="U22" i="18"/>
  <c r="E22" i="15"/>
  <c r="E22" i="17"/>
  <c r="U18" i="18"/>
  <c r="U23" i="18"/>
  <c r="Q26" i="15"/>
  <c r="AI36" i="11"/>
  <c r="AJ36" i="11" s="1"/>
  <c r="AK28" i="11"/>
  <c r="AG41" i="11" s="1"/>
  <c r="L37" i="17"/>
  <c r="L39" i="17"/>
  <c r="AI34" i="12"/>
  <c r="AJ34" i="12" s="1"/>
  <c r="AK20" i="3"/>
  <c r="P36" i="17"/>
  <c r="AK27" i="3"/>
  <c r="F29" i="15"/>
  <c r="P29" i="15" s="1"/>
  <c r="L44" i="15" s="1"/>
  <c r="F21" i="15"/>
  <c r="Q21" i="17"/>
  <c r="Q30" i="17" s="1"/>
  <c r="I17" i="18"/>
  <c r="F30" i="17"/>
  <c r="D30" i="15"/>
  <c r="D37" i="15" s="1"/>
  <c r="P24" i="15"/>
  <c r="AK28" i="10"/>
  <c r="K22" i="15"/>
  <c r="P13" i="15"/>
  <c r="AI34" i="8"/>
  <c r="AJ34" i="8" s="1"/>
  <c r="AI36" i="8"/>
  <c r="AJ36" i="8" s="1"/>
  <c r="Q13" i="15"/>
  <c r="I22" i="15"/>
  <c r="AK28" i="8"/>
  <c r="I20" i="18"/>
  <c r="I30" i="17"/>
  <c r="AK27" i="5"/>
  <c r="AK28" i="5" s="1"/>
  <c r="Q25" i="15"/>
  <c r="P29" i="17"/>
  <c r="P36" i="15"/>
  <c r="E39" i="17"/>
  <c r="E37" i="17"/>
  <c r="Q24" i="15"/>
  <c r="AK27" i="4"/>
  <c r="AK28" i="4" s="1"/>
  <c r="P21" i="17"/>
  <c r="D30" i="17"/>
  <c r="AI36" i="9"/>
  <c r="AJ36" i="9" s="1"/>
  <c r="AI34" i="9"/>
  <c r="AJ34" i="9" s="1"/>
  <c r="D22" i="15"/>
  <c r="P12" i="15"/>
  <c r="AI34" i="6"/>
  <c r="AJ34" i="6" s="1"/>
  <c r="AG41" i="6"/>
  <c r="G31" i="15"/>
  <c r="K30" i="15"/>
  <c r="K39" i="15" s="1"/>
  <c r="L30" i="15"/>
  <c r="L37" i="15" s="1"/>
  <c r="H30" i="15"/>
  <c r="H37" i="15" s="1"/>
  <c r="N30" i="15"/>
  <c r="N39" i="15" s="1"/>
  <c r="AI36" i="4"/>
  <c r="AJ36" i="4" s="1"/>
  <c r="AI36" i="10"/>
  <c r="AJ36" i="10" s="1"/>
  <c r="E39" i="15"/>
  <c r="E37" i="15"/>
  <c r="AK28" i="14"/>
  <c r="AK28" i="13"/>
  <c r="AI34" i="11"/>
  <c r="AJ34" i="11" s="1"/>
  <c r="P11" i="15"/>
  <c r="AK20" i="9"/>
  <c r="J22" i="17" s="1"/>
  <c r="J21" i="15"/>
  <c r="J30" i="15" s="1"/>
  <c r="AK28" i="7"/>
  <c r="AI36" i="6"/>
  <c r="AJ36" i="6" s="1"/>
  <c r="AI34" i="3"/>
  <c r="AJ34" i="3" s="1"/>
  <c r="AI36" i="3"/>
  <c r="AJ36" i="3" s="1"/>
  <c r="AI34" i="5"/>
  <c r="AJ34" i="5" s="1"/>
  <c r="AI36" i="5"/>
  <c r="AJ36" i="5" s="1"/>
  <c r="AI34" i="4"/>
  <c r="AJ34" i="4" s="1"/>
  <c r="AI34" i="10"/>
  <c r="AJ34" i="10" s="1"/>
  <c r="AD41" i="14"/>
  <c r="AA41" i="14"/>
  <c r="AD41" i="13"/>
  <c r="AA41" i="13"/>
  <c r="AD41" i="12"/>
  <c r="AA41" i="12"/>
  <c r="AD41" i="11"/>
  <c r="AD41" i="10"/>
  <c r="AD41" i="9"/>
  <c r="AA41" i="9"/>
  <c r="AD41" i="8"/>
  <c r="AA41" i="8"/>
  <c r="AD41" i="7"/>
  <c r="AA41" i="7"/>
  <c r="AD41" i="6"/>
  <c r="AD41" i="5"/>
  <c r="AA41" i="4"/>
  <c r="AA41" i="3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D18" i="1"/>
  <c r="M39" i="17" l="1"/>
  <c r="G37" i="17"/>
  <c r="N39" i="17"/>
  <c r="T25" i="18"/>
  <c r="E25" i="18"/>
  <c r="K25" i="18"/>
  <c r="L25" i="18" s="1"/>
  <c r="I37" i="15"/>
  <c r="K19" i="18"/>
  <c r="L19" i="18" s="1"/>
  <c r="E19" i="18"/>
  <c r="T19" i="18"/>
  <c r="T22" i="18"/>
  <c r="T26" i="18"/>
  <c r="T21" i="18"/>
  <c r="T18" i="18"/>
  <c r="T23" i="18"/>
  <c r="J38" i="18"/>
  <c r="J42" i="18" s="1"/>
  <c r="J41" i="18" s="1"/>
  <c r="M17" i="18"/>
  <c r="D17" i="18"/>
  <c r="M39" i="15"/>
  <c r="O39" i="17"/>
  <c r="K26" i="18"/>
  <c r="E26" i="18"/>
  <c r="D24" i="18"/>
  <c r="M24" i="18"/>
  <c r="M22" i="15"/>
  <c r="AK28" i="12"/>
  <c r="M31" i="17" s="1"/>
  <c r="L31" i="17"/>
  <c r="K23" i="18"/>
  <c r="E23" i="18"/>
  <c r="E22" i="18"/>
  <c r="K21" i="18"/>
  <c r="E21" i="18"/>
  <c r="M20" i="18"/>
  <c r="D20" i="18"/>
  <c r="D15" i="18"/>
  <c r="O15" i="18" s="1"/>
  <c r="M15" i="18"/>
  <c r="K18" i="18"/>
  <c r="E18" i="18"/>
  <c r="F22" i="15"/>
  <c r="F22" i="17"/>
  <c r="Q22" i="17" s="1"/>
  <c r="A2" i="20" s="1" a="1"/>
  <c r="D40" i="20" s="1"/>
  <c r="U20" i="18"/>
  <c r="U17" i="18"/>
  <c r="U15" i="18"/>
  <c r="L31" i="15"/>
  <c r="L39" i="15"/>
  <c r="AK28" i="3"/>
  <c r="F31" i="15" s="1"/>
  <c r="F30" i="15"/>
  <c r="F39" i="15" s="1"/>
  <c r="F39" i="17"/>
  <c r="F37" i="17"/>
  <c r="D39" i="15"/>
  <c r="Q29" i="15"/>
  <c r="O37" i="15"/>
  <c r="O31" i="17"/>
  <c r="AG41" i="14"/>
  <c r="O31" i="15"/>
  <c r="N31" i="17"/>
  <c r="N31" i="15"/>
  <c r="AG41" i="13"/>
  <c r="AG41" i="10"/>
  <c r="K31" i="17"/>
  <c r="K31" i="15"/>
  <c r="I27" i="18"/>
  <c r="I37" i="17"/>
  <c r="I39" i="17"/>
  <c r="AG41" i="8"/>
  <c r="I31" i="17"/>
  <c r="I31" i="15"/>
  <c r="H31" i="17"/>
  <c r="AG41" i="7"/>
  <c r="H31" i="15"/>
  <c r="AG41" i="5"/>
  <c r="E31" i="17"/>
  <c r="AG41" i="4"/>
  <c r="D31" i="17"/>
  <c r="D37" i="17"/>
  <c r="D39" i="17"/>
  <c r="P30" i="17"/>
  <c r="AK28" i="9"/>
  <c r="J31" i="17" s="1"/>
  <c r="J22" i="15"/>
  <c r="E31" i="15"/>
  <c r="D31" i="15"/>
  <c r="K37" i="15"/>
  <c r="H39" i="15"/>
  <c r="N37" i="15"/>
  <c r="P21" i="15"/>
  <c r="I44" i="15" s="1"/>
  <c r="J39" i="15"/>
  <c r="J37" i="15"/>
  <c r="G39" i="15"/>
  <c r="AA41" i="11"/>
  <c r="AA41" i="10"/>
  <c r="AA41" i="6"/>
  <c r="AA41" i="5"/>
  <c r="AD41" i="4"/>
  <c r="AD41" i="3"/>
  <c r="E25" i="1"/>
  <c r="E26" i="1" s="1"/>
  <c r="F25" i="1"/>
  <c r="F26" i="1" s="1"/>
  <c r="G25" i="1"/>
  <c r="G26" i="1" s="1"/>
  <c r="H25" i="1"/>
  <c r="H26" i="1" s="1"/>
  <c r="I25" i="1"/>
  <c r="I26" i="1" s="1"/>
  <c r="J25" i="1"/>
  <c r="J26" i="1" s="1"/>
  <c r="K25" i="1"/>
  <c r="K26" i="1" s="1"/>
  <c r="L25" i="1"/>
  <c r="L26" i="1" s="1"/>
  <c r="M25" i="1"/>
  <c r="M26" i="1" s="1"/>
  <c r="N25" i="1"/>
  <c r="N26" i="1" s="1"/>
  <c r="O25" i="1"/>
  <c r="O26" i="1" s="1"/>
  <c r="P25" i="1"/>
  <c r="P26" i="1" s="1"/>
  <c r="Q25" i="1"/>
  <c r="Q26" i="1" s="1"/>
  <c r="R25" i="1"/>
  <c r="R26" i="1" s="1"/>
  <c r="S25" i="1"/>
  <c r="S26" i="1" s="1"/>
  <c r="T25" i="1"/>
  <c r="T26" i="1" s="1"/>
  <c r="U25" i="1"/>
  <c r="U26" i="1" s="1"/>
  <c r="V25" i="1"/>
  <c r="V26" i="1" s="1"/>
  <c r="W25" i="1"/>
  <c r="W26" i="1" s="1"/>
  <c r="X25" i="1"/>
  <c r="X26" i="1" s="1"/>
  <c r="Y25" i="1"/>
  <c r="Y26" i="1" s="1"/>
  <c r="Z25" i="1"/>
  <c r="Z26" i="1" s="1"/>
  <c r="AA25" i="1"/>
  <c r="AA26" i="1" s="1"/>
  <c r="AB25" i="1"/>
  <c r="AB26" i="1" s="1"/>
  <c r="AC25" i="1"/>
  <c r="AC26" i="1" s="1"/>
  <c r="AD25" i="1"/>
  <c r="AD26" i="1" s="1"/>
  <c r="AE25" i="1"/>
  <c r="AE26" i="1" s="1"/>
  <c r="AF25" i="1"/>
  <c r="AF26" i="1" s="1"/>
  <c r="AG25" i="1"/>
  <c r="AG26" i="1" s="1"/>
  <c r="AH25" i="1"/>
  <c r="AH26" i="1" s="1"/>
  <c r="D25" i="1"/>
  <c r="D26" i="1" s="1"/>
  <c r="AI10" i="1"/>
  <c r="AJ10" i="1" s="1"/>
  <c r="AK10" i="1" s="1"/>
  <c r="AI20" i="1"/>
  <c r="AJ20" i="1" s="1"/>
  <c r="AK20" i="1" s="1"/>
  <c r="AK25" i="1" s="1"/>
  <c r="AI21" i="1"/>
  <c r="AJ21" i="1" s="1"/>
  <c r="AK21" i="1" s="1"/>
  <c r="AI22" i="1"/>
  <c r="AJ22" i="1" s="1"/>
  <c r="AK22" i="1" s="1"/>
  <c r="AI23" i="1"/>
  <c r="AJ23" i="1" s="1"/>
  <c r="AK23" i="1" s="1"/>
  <c r="AI24" i="1"/>
  <c r="AJ24" i="1" s="1"/>
  <c r="AK24" i="1" s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AI30" i="1"/>
  <c r="AJ30" i="1" s="1"/>
  <c r="AI29" i="1"/>
  <c r="AJ29" i="1" s="1"/>
  <c r="AI28" i="1"/>
  <c r="AJ28" i="1" s="1"/>
  <c r="AI17" i="1"/>
  <c r="AJ17" i="1" s="1"/>
  <c r="AK17" i="1" s="1"/>
  <c r="AI16" i="1"/>
  <c r="AJ16" i="1" s="1"/>
  <c r="AK16" i="1" s="1"/>
  <c r="AI15" i="1"/>
  <c r="AJ15" i="1" s="1"/>
  <c r="AK15" i="1" s="1"/>
  <c r="AI14" i="1"/>
  <c r="AJ14" i="1" s="1"/>
  <c r="AK14" i="1" s="1"/>
  <c r="AI13" i="1"/>
  <c r="AJ13" i="1" s="1"/>
  <c r="AK13" i="1" s="1"/>
  <c r="AI12" i="1"/>
  <c r="AJ12" i="1" s="1"/>
  <c r="AK12" i="1" s="1"/>
  <c r="AI11" i="1"/>
  <c r="AJ11" i="1" s="1"/>
  <c r="AK11" i="1" s="1"/>
  <c r="D140" i="20" l="1"/>
  <c r="F140" i="20"/>
  <c r="F99" i="20"/>
  <c r="D69" i="20"/>
  <c r="D60" i="20"/>
  <c r="F60" i="20"/>
  <c r="D89" i="20"/>
  <c r="D139" i="20"/>
  <c r="D130" i="20"/>
  <c r="F130" i="20"/>
  <c r="C130" i="20" s="1"/>
  <c r="F89" i="20"/>
  <c r="C89" i="20" s="1"/>
  <c r="D59" i="20"/>
  <c r="D50" i="20"/>
  <c r="F50" i="20"/>
  <c r="D70" i="20"/>
  <c r="D129" i="20"/>
  <c r="D120" i="20"/>
  <c r="F120" i="20"/>
  <c r="F79" i="20"/>
  <c r="D49" i="20"/>
  <c r="F39" i="20"/>
  <c r="C39" i="20" s="1"/>
  <c r="D29" i="20"/>
  <c r="D119" i="20"/>
  <c r="D110" i="20"/>
  <c r="F110" i="20"/>
  <c r="F69" i="20"/>
  <c r="C69" i="20" s="1"/>
  <c r="F40" i="20"/>
  <c r="C40" i="20" s="1"/>
  <c r="F29" i="20"/>
  <c r="D80" i="20"/>
  <c r="D79" i="20"/>
  <c r="F139" i="20"/>
  <c r="D109" i="20"/>
  <c r="D100" i="20"/>
  <c r="F100" i="20"/>
  <c r="F59" i="20"/>
  <c r="F30" i="20"/>
  <c r="F119" i="20"/>
  <c r="F70" i="20"/>
  <c r="C70" i="20" s="1"/>
  <c r="F129" i="20"/>
  <c r="C129" i="20" s="1"/>
  <c r="D99" i="20"/>
  <c r="D90" i="20"/>
  <c r="F90" i="20"/>
  <c r="C90" i="20" s="1"/>
  <c r="F49" i="20"/>
  <c r="D39" i="20"/>
  <c r="D30" i="20"/>
  <c r="F80" i="20"/>
  <c r="F109" i="20"/>
  <c r="Z25" i="18"/>
  <c r="AC25" i="18"/>
  <c r="V25" i="18"/>
  <c r="W25" i="18" s="1"/>
  <c r="Q25" i="18"/>
  <c r="R25" i="18" s="1"/>
  <c r="AA25" i="18"/>
  <c r="P25" i="18"/>
  <c r="AD25" i="18"/>
  <c r="AB25" i="18"/>
  <c r="AA19" i="18"/>
  <c r="Z19" i="18"/>
  <c r="AB19" i="18"/>
  <c r="AC19" i="18"/>
  <c r="V19" i="18"/>
  <c r="W19" i="18" s="1"/>
  <c r="P19" i="18"/>
  <c r="Q19" i="18"/>
  <c r="R19" i="18" s="1"/>
  <c r="AD19" i="18"/>
  <c r="E17" i="18"/>
  <c r="P17" i="18" s="1"/>
  <c r="L18" i="18"/>
  <c r="K17" i="18"/>
  <c r="L17" i="18" s="1"/>
  <c r="T17" i="18"/>
  <c r="L21" i="18"/>
  <c r="T15" i="18"/>
  <c r="T24" i="18"/>
  <c r="T20" i="18"/>
  <c r="L23" i="18"/>
  <c r="L26" i="18"/>
  <c r="K22" i="18"/>
  <c r="L22" i="18" s="1"/>
  <c r="M27" i="18"/>
  <c r="AC26" i="18"/>
  <c r="AB26" i="18"/>
  <c r="AD26" i="18"/>
  <c r="AA26" i="18"/>
  <c r="Z26" i="18"/>
  <c r="Q26" i="18"/>
  <c r="R26" i="18" s="1"/>
  <c r="V26" i="18"/>
  <c r="W26" i="18" s="1"/>
  <c r="P26" i="18"/>
  <c r="E24" i="18"/>
  <c r="Q24" i="18" s="1"/>
  <c r="R24" i="18" s="1"/>
  <c r="M31" i="15"/>
  <c r="AG41" i="12"/>
  <c r="AD23" i="18"/>
  <c r="AA23" i="18"/>
  <c r="Z23" i="18"/>
  <c r="AC23" i="18"/>
  <c r="AB23" i="18"/>
  <c r="P23" i="18"/>
  <c r="V23" i="18"/>
  <c r="W23" i="18" s="1"/>
  <c r="Q23" i="18"/>
  <c r="R23" i="18" s="1"/>
  <c r="AC22" i="18"/>
  <c r="AA22" i="18"/>
  <c r="Z22" i="18"/>
  <c r="AD22" i="18"/>
  <c r="AB22" i="18"/>
  <c r="V22" i="18"/>
  <c r="W22" i="18" s="1"/>
  <c r="P22" i="18"/>
  <c r="Q22" i="18"/>
  <c r="R22" i="18" s="1"/>
  <c r="Q22" i="15"/>
  <c r="AD21" i="18"/>
  <c r="AA21" i="18"/>
  <c r="AB21" i="18"/>
  <c r="Z21" i="18"/>
  <c r="AC21" i="18"/>
  <c r="V21" i="18"/>
  <c r="W21" i="18" s="1"/>
  <c r="P21" i="18"/>
  <c r="Q21" i="18"/>
  <c r="R21" i="18" s="1"/>
  <c r="K20" i="18"/>
  <c r="E20" i="18"/>
  <c r="E15" i="18"/>
  <c r="K15" i="18"/>
  <c r="AD18" i="18"/>
  <c r="AA18" i="18"/>
  <c r="AC18" i="18"/>
  <c r="Z18" i="18"/>
  <c r="AB18" i="18"/>
  <c r="Q18" i="18"/>
  <c r="R18" i="18" s="1"/>
  <c r="P18" i="18"/>
  <c r="V18" i="18"/>
  <c r="W18" i="18" s="1"/>
  <c r="F31" i="17"/>
  <c r="Q31" i="17" s="1"/>
  <c r="F122" i="20"/>
  <c r="C122" i="20" s="1"/>
  <c r="F132" i="20"/>
  <c r="F133" i="20"/>
  <c r="F124" i="20"/>
  <c r="C124" i="20" s="1"/>
  <c r="F115" i="20"/>
  <c r="F103" i="20"/>
  <c r="F93" i="20"/>
  <c r="F83" i="20"/>
  <c r="F73" i="20"/>
  <c r="F63" i="20"/>
  <c r="C63" i="20" s="1"/>
  <c r="F53" i="20"/>
  <c r="F43" i="20"/>
  <c r="F33" i="20"/>
  <c r="C33" i="20" s="1"/>
  <c r="F23" i="20"/>
  <c r="F118" i="20"/>
  <c r="F76" i="20"/>
  <c r="F97" i="20"/>
  <c r="F67" i="20"/>
  <c r="C67" i="20" s="1"/>
  <c r="F27" i="20"/>
  <c r="F121" i="20"/>
  <c r="C121" i="20" s="1"/>
  <c r="F88" i="20"/>
  <c r="F68" i="20"/>
  <c r="C68" i="20" s="1"/>
  <c r="F38" i="20"/>
  <c r="C38" i="20" s="1"/>
  <c r="F111" i="20"/>
  <c r="F81" i="20"/>
  <c r="F31" i="20"/>
  <c r="C31" i="20" s="1"/>
  <c r="F102" i="20"/>
  <c r="F72" i="20"/>
  <c r="F22" i="20"/>
  <c r="F134" i="20"/>
  <c r="F125" i="20"/>
  <c r="C125" i="20" s="1"/>
  <c r="F116" i="20"/>
  <c r="F104" i="20"/>
  <c r="F94" i="20"/>
  <c r="F84" i="20"/>
  <c r="F74" i="20"/>
  <c r="F64" i="20"/>
  <c r="C64" i="20" s="1"/>
  <c r="F54" i="20"/>
  <c r="C54" i="20" s="1"/>
  <c r="F44" i="20"/>
  <c r="F34" i="20"/>
  <c r="C34" i="20" s="1"/>
  <c r="F24" i="20"/>
  <c r="F127" i="20"/>
  <c r="C127" i="20" s="1"/>
  <c r="F106" i="20"/>
  <c r="F86" i="20"/>
  <c r="F56" i="20"/>
  <c r="F36" i="20"/>
  <c r="C36" i="20" s="1"/>
  <c r="F131" i="20"/>
  <c r="F87" i="20"/>
  <c r="F57" i="20"/>
  <c r="F37" i="20"/>
  <c r="C37" i="20" s="1"/>
  <c r="F112" i="20"/>
  <c r="F98" i="20"/>
  <c r="F58" i="20"/>
  <c r="F113" i="20"/>
  <c r="F91" i="20"/>
  <c r="F71" i="20"/>
  <c r="F51" i="20"/>
  <c r="F21" i="20"/>
  <c r="F114" i="20"/>
  <c r="F82" i="20"/>
  <c r="F62" i="20"/>
  <c r="C62" i="20" s="1"/>
  <c r="F32" i="20"/>
  <c r="C32" i="20" s="1"/>
  <c r="F135" i="20"/>
  <c r="F126" i="20"/>
  <c r="C126" i="20" s="1"/>
  <c r="F117" i="20"/>
  <c r="F105" i="20"/>
  <c r="F95" i="20"/>
  <c r="F85" i="20"/>
  <c r="F75" i="20"/>
  <c r="F65" i="20"/>
  <c r="C65" i="20" s="1"/>
  <c r="F55" i="20"/>
  <c r="C55" i="20" s="1"/>
  <c r="F45" i="20"/>
  <c r="F35" i="20"/>
  <c r="C35" i="20" s="1"/>
  <c r="F25" i="20"/>
  <c r="F136" i="20"/>
  <c r="F96" i="20"/>
  <c r="F66" i="20"/>
  <c r="C66" i="20" s="1"/>
  <c r="F46" i="20"/>
  <c r="F26" i="20"/>
  <c r="F137" i="20"/>
  <c r="F128" i="20"/>
  <c r="C128" i="20" s="1"/>
  <c r="F107" i="20"/>
  <c r="F77" i="20"/>
  <c r="F47" i="20"/>
  <c r="F138" i="20"/>
  <c r="F108" i="20"/>
  <c r="F78" i="20"/>
  <c r="F48" i="20"/>
  <c r="F28" i="20"/>
  <c r="F101" i="20"/>
  <c r="F61" i="20"/>
  <c r="C61" i="20" s="1"/>
  <c r="F41" i="20"/>
  <c r="F123" i="20"/>
  <c r="C123" i="20" s="1"/>
  <c r="F92" i="20"/>
  <c r="F52" i="20"/>
  <c r="C52" i="20" s="1"/>
  <c r="F42" i="20"/>
  <c r="AG41" i="3"/>
  <c r="P30" i="15"/>
  <c r="F37" i="15"/>
  <c r="P37" i="15" s="1"/>
  <c r="J31" i="15"/>
  <c r="AG41" i="9"/>
  <c r="P39" i="17"/>
  <c r="P37" i="17"/>
  <c r="D134" i="20"/>
  <c r="D73" i="20"/>
  <c r="D124" i="20"/>
  <c r="D53" i="20"/>
  <c r="D105" i="20"/>
  <c r="D28" i="20"/>
  <c r="D132" i="20"/>
  <c r="D117" i="20"/>
  <c r="D43" i="20"/>
  <c r="D45" i="20"/>
  <c r="D84" i="20"/>
  <c r="D98" i="20"/>
  <c r="D113" i="20"/>
  <c r="D94" i="20"/>
  <c r="D115" i="20"/>
  <c r="D131" i="20"/>
  <c r="D55" i="20"/>
  <c r="D88" i="20"/>
  <c r="D78" i="20"/>
  <c r="D61" i="20"/>
  <c r="D135" i="20"/>
  <c r="D31" i="20"/>
  <c r="D112" i="20"/>
  <c r="D92" i="20"/>
  <c r="D58" i="20"/>
  <c r="D54" i="20"/>
  <c r="D93" i="20"/>
  <c r="D34" i="20"/>
  <c r="D68" i="20"/>
  <c r="D85" i="20"/>
  <c r="U4" i="20"/>
  <c r="D65" i="20"/>
  <c r="D38" i="20"/>
  <c r="D83" i="20"/>
  <c r="D24" i="20"/>
  <c r="D86" i="20"/>
  <c r="D41" i="20"/>
  <c r="D22" i="20"/>
  <c r="D52" i="20"/>
  <c r="D116" i="20"/>
  <c r="D122" i="20"/>
  <c r="D91" i="20"/>
  <c r="D71" i="20"/>
  <c r="D121" i="20"/>
  <c r="D106" i="20"/>
  <c r="D72" i="20"/>
  <c r="D111" i="20"/>
  <c r="D33" i="20"/>
  <c r="D125" i="20"/>
  <c r="D133" i="20"/>
  <c r="D118" i="20"/>
  <c r="D25" i="20"/>
  <c r="D66" i="20"/>
  <c r="D23" i="20"/>
  <c r="D63" i="20"/>
  <c r="D126" i="20"/>
  <c r="D87" i="20"/>
  <c r="D76" i="20"/>
  <c r="D82" i="20"/>
  <c r="D127" i="20"/>
  <c r="D77" i="20"/>
  <c r="D107" i="20"/>
  <c r="D32" i="20"/>
  <c r="D137" i="20"/>
  <c r="D101" i="20"/>
  <c r="D75" i="20"/>
  <c r="D36" i="20"/>
  <c r="D42" i="20"/>
  <c r="D67" i="20"/>
  <c r="D103" i="20"/>
  <c r="D26" i="20"/>
  <c r="D37" i="20"/>
  <c r="D97" i="20"/>
  <c r="D128" i="20"/>
  <c r="D136" i="20"/>
  <c r="D35" i="20"/>
  <c r="A2" i="20"/>
  <c r="D21" i="20"/>
  <c r="D114" i="20"/>
  <c r="D27" i="20"/>
  <c r="D48" i="20"/>
  <c r="D46" i="20"/>
  <c r="D51" i="20"/>
  <c r="D104" i="20"/>
  <c r="D81" i="20"/>
  <c r="D57" i="20"/>
  <c r="D96" i="20"/>
  <c r="D102" i="20"/>
  <c r="D74" i="20"/>
  <c r="D95" i="20"/>
  <c r="D47" i="20"/>
  <c r="D44" i="20"/>
  <c r="D123" i="20"/>
  <c r="D64" i="20"/>
  <c r="D138" i="20"/>
  <c r="D56" i="20"/>
  <c r="D62" i="20"/>
  <c r="D108" i="20"/>
  <c r="P39" i="15"/>
  <c r="AK18" i="1"/>
  <c r="AK26" i="1" s="1"/>
  <c r="AG39" i="1" s="1"/>
  <c r="AB32" i="1"/>
  <c r="AB34" i="1"/>
  <c r="T34" i="1"/>
  <c r="T32" i="1"/>
  <c r="L32" i="1"/>
  <c r="L34" i="1"/>
  <c r="D32" i="1"/>
  <c r="D34" i="1"/>
  <c r="AA32" i="1"/>
  <c r="AA34" i="1"/>
  <c r="S32" i="1"/>
  <c r="S34" i="1"/>
  <c r="K32" i="1"/>
  <c r="K34" i="1"/>
  <c r="R34" i="1"/>
  <c r="R32" i="1"/>
  <c r="AG32" i="1"/>
  <c r="AG34" i="1"/>
  <c r="Y32" i="1"/>
  <c r="Y34" i="1"/>
  <c r="Q32" i="1"/>
  <c r="Q34" i="1"/>
  <c r="I32" i="1"/>
  <c r="I34" i="1"/>
  <c r="AF32" i="1"/>
  <c r="AF34" i="1"/>
  <c r="X32" i="1"/>
  <c r="X34" i="1"/>
  <c r="P32" i="1"/>
  <c r="P34" i="1"/>
  <c r="H32" i="1"/>
  <c r="H34" i="1"/>
  <c r="AH34" i="1"/>
  <c r="AH32" i="1"/>
  <c r="Z34" i="1"/>
  <c r="Z32" i="1"/>
  <c r="J34" i="1"/>
  <c r="J32" i="1"/>
  <c r="AE32" i="1"/>
  <c r="AE34" i="1"/>
  <c r="W32" i="1"/>
  <c r="W34" i="1"/>
  <c r="O32" i="1"/>
  <c r="O34" i="1"/>
  <c r="G32" i="1"/>
  <c r="G34" i="1"/>
  <c r="AD34" i="1"/>
  <c r="AD32" i="1"/>
  <c r="V32" i="1"/>
  <c r="V34" i="1"/>
  <c r="N34" i="1"/>
  <c r="N32" i="1"/>
  <c r="F32" i="1"/>
  <c r="F34" i="1"/>
  <c r="AC34" i="1"/>
  <c r="AC32" i="1"/>
  <c r="U34" i="1"/>
  <c r="U32" i="1"/>
  <c r="M34" i="1"/>
  <c r="M32" i="1"/>
  <c r="E34" i="1"/>
  <c r="E32" i="1"/>
  <c r="AI31" i="1"/>
  <c r="AJ31" i="1" s="1"/>
  <c r="AI18" i="1"/>
  <c r="AI26" i="1"/>
  <c r="AJ26" i="1" s="1"/>
  <c r="AI25" i="1"/>
  <c r="C136" i="20" l="1"/>
  <c r="C137" i="20"/>
  <c r="C101" i="20"/>
  <c r="C53" i="20"/>
  <c r="C59" i="20"/>
  <c r="AC17" i="18"/>
  <c r="AA17" i="18"/>
  <c r="C109" i="20"/>
  <c r="C139" i="20"/>
  <c r="C50" i="20"/>
  <c r="C60" i="20"/>
  <c r="C49" i="20"/>
  <c r="C99" i="20"/>
  <c r="C100" i="20"/>
  <c r="C140" i="20"/>
  <c r="C107" i="20"/>
  <c r="C110" i="20"/>
  <c r="AB17" i="18"/>
  <c r="AD17" i="18"/>
  <c r="Z17" i="18"/>
  <c r="Q17" i="18"/>
  <c r="R17" i="18" s="1"/>
  <c r="V17" i="18"/>
  <c r="W17" i="18" s="1"/>
  <c r="C105" i="20"/>
  <c r="C106" i="20"/>
  <c r="C102" i="20"/>
  <c r="C51" i="20"/>
  <c r="C57" i="20"/>
  <c r="C58" i="20"/>
  <c r="C56" i="20"/>
  <c r="C93" i="20"/>
  <c r="C92" i="20"/>
  <c r="C91" i="20"/>
  <c r="C95" i="20"/>
  <c r="C94" i="20"/>
  <c r="C84" i="20"/>
  <c r="C132" i="20"/>
  <c r="C104" i="20"/>
  <c r="C81" i="20"/>
  <c r="C97" i="20"/>
  <c r="C103" i="20"/>
  <c r="C83" i="20"/>
  <c r="C108" i="20"/>
  <c r="C134" i="20"/>
  <c r="C138" i="20"/>
  <c r="C88" i="20"/>
  <c r="C87" i="20"/>
  <c r="C135" i="20"/>
  <c r="C131" i="20"/>
  <c r="C96" i="20"/>
  <c r="C85" i="20"/>
  <c r="C82" i="20"/>
  <c r="C98" i="20"/>
  <c r="C86" i="20"/>
  <c r="L20" i="18"/>
  <c r="C74" i="20" s="1"/>
  <c r="C133" i="20"/>
  <c r="K24" i="18"/>
  <c r="L24" i="18" s="1"/>
  <c r="C117" i="20" s="1"/>
  <c r="C47" i="20"/>
  <c r="C41" i="20"/>
  <c r="Z24" i="18"/>
  <c r="C43" i="20"/>
  <c r="C42" i="20"/>
  <c r="C48" i="20"/>
  <c r="C45" i="20"/>
  <c r="AB24" i="18"/>
  <c r="C44" i="20"/>
  <c r="C46" i="20"/>
  <c r="Q31" i="15"/>
  <c r="O44" i="15" s="1"/>
  <c r="V24" i="18"/>
  <c r="W24" i="18" s="1"/>
  <c r="P24" i="18"/>
  <c r="AA24" i="18"/>
  <c r="AD24" i="18"/>
  <c r="AC24" i="18"/>
  <c r="AC20" i="18"/>
  <c r="AD20" i="18"/>
  <c r="AA20" i="18"/>
  <c r="AB20" i="18"/>
  <c r="Z20" i="18"/>
  <c r="V20" i="18"/>
  <c r="W20" i="18" s="1"/>
  <c r="P20" i="18"/>
  <c r="Q20" i="18"/>
  <c r="R20" i="18" s="1"/>
  <c r="AD39" i="1"/>
  <c r="AJ25" i="1"/>
  <c r="AA39" i="1"/>
  <c r="AJ18" i="1"/>
  <c r="AI34" i="1"/>
  <c r="AJ34" i="1" s="1"/>
  <c r="AI32" i="1"/>
  <c r="AJ32" i="1" s="1"/>
  <c r="C79" i="20" l="1"/>
  <c r="C119" i="20"/>
  <c r="C120" i="20"/>
  <c r="C80" i="20"/>
  <c r="C77" i="20"/>
  <c r="C78" i="20"/>
  <c r="C75" i="20"/>
  <c r="C76" i="20"/>
  <c r="C71" i="20"/>
  <c r="C111" i="20"/>
  <c r="C116" i="20"/>
  <c r="C73" i="20"/>
  <c r="C112" i="20"/>
  <c r="C115" i="20"/>
  <c r="C72" i="20"/>
  <c r="C114" i="20"/>
  <c r="C118" i="20"/>
  <c r="C113" i="20"/>
  <c r="V15" i="18"/>
  <c r="V27" i="18" s="1"/>
  <c r="AB15" i="18"/>
  <c r="AB27" i="18" s="1"/>
  <c r="AD15" i="18"/>
  <c r="AD27" i="18" s="1"/>
  <c r="Z15" i="18"/>
  <c r="L15" i="18" s="1"/>
  <c r="AA15" i="18"/>
  <c r="Q15" i="18" s="1"/>
  <c r="AC15" i="18"/>
  <c r="AC27" i="18" s="1"/>
  <c r="P15" i="18"/>
  <c r="C30" i="20" l="1"/>
  <c r="C29" i="20"/>
  <c r="Z27" i="18"/>
  <c r="AA27" i="18"/>
  <c r="W15" i="18"/>
  <c r="C21" i="20"/>
  <c r="L32" i="19" s="1" a="1"/>
  <c r="C25" i="20"/>
  <c r="C26" i="20"/>
  <c r="C22" i="20"/>
  <c r="C24" i="20"/>
  <c r="C23" i="20"/>
  <c r="C28" i="20"/>
  <c r="C27" i="20"/>
  <c r="R15" i="18"/>
  <c r="R27" i="18" s="1"/>
  <c r="Q27" i="18"/>
  <c r="L32" i="19" l="1"/>
  <c r="B13" i="19" a="1"/>
  <c r="B13" i="19" s="1"/>
  <c r="J21" i="20" a="1"/>
  <c r="J21" i="20" s="1"/>
  <c r="O30" i="19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<sst xmlns="http://schemas.openxmlformats.org/spreadsheetml/2006/main" count="1060" uniqueCount="263">
  <si>
    <t>Name of Project:</t>
  </si>
  <si>
    <t>Organisation:</t>
  </si>
  <si>
    <t>Employee:</t>
  </si>
  <si>
    <t>Month and Year:</t>
  </si>
  <si>
    <t>Date</t>
  </si>
  <si>
    <t>Tot Hours</t>
  </si>
  <si>
    <t>Days</t>
  </si>
  <si>
    <t>Person Månad</t>
  </si>
  <si>
    <t>Notes</t>
  </si>
  <si>
    <t>EU Projects</t>
  </si>
  <si>
    <t>This EU-project</t>
  </si>
  <si>
    <t>WP1</t>
  </si>
  <si>
    <t>WP2</t>
  </si>
  <si>
    <t>WP3</t>
  </si>
  <si>
    <t>WP4</t>
  </si>
  <si>
    <t>WP5</t>
  </si>
  <si>
    <t>WP6</t>
  </si>
  <si>
    <t>WP7</t>
  </si>
  <si>
    <t>WP8</t>
  </si>
  <si>
    <t>Total this EU-project</t>
  </si>
  <si>
    <t>Other EU-projects</t>
  </si>
  <si>
    <t>Total other EU-projects</t>
  </si>
  <si>
    <t>Total EU</t>
  </si>
  <si>
    <t>Absences</t>
  </si>
  <si>
    <t>Annual leave</t>
  </si>
  <si>
    <t>Special leave</t>
  </si>
  <si>
    <t>Illness</t>
  </si>
  <si>
    <t>Total Absences</t>
  </si>
  <si>
    <t xml:space="preserve">Total productive hours </t>
  </si>
  <si>
    <t>Total hours</t>
  </si>
  <si>
    <t>Productive hours</t>
  </si>
  <si>
    <t>Signatures:</t>
  </si>
  <si>
    <t>This project</t>
  </si>
  <si>
    <t>Other EU-projets</t>
  </si>
  <si>
    <t>Personmånad</t>
  </si>
  <si>
    <t>Project member:</t>
  </si>
  <si>
    <t>Approved by Person responsible/superior:</t>
  </si>
  <si>
    <t>Date:</t>
  </si>
  <si>
    <t>Name:</t>
  </si>
  <si>
    <t>Signature:</t>
  </si>
  <si>
    <t>Total number of days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</si>
  <si>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</si>
  <si>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</si>
  <si>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</si>
  <si>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</si>
  <si>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</si>
  <si>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</si>
  <si>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</si>
  <si>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</si>
  <si>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</si>
  <si>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</si>
  <si>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</si>
  <si>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</si>
  <si>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</si>
  <si>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 days</t>
  </si>
  <si>
    <t>Productive days</t>
  </si>
  <si>
    <t>Tot PM</t>
  </si>
  <si>
    <t>*</t>
  </si>
  <si>
    <t>Year:</t>
  </si>
  <si>
    <t>November</t>
  </si>
  <si>
    <t>September</t>
  </si>
  <si>
    <t>January</t>
  </si>
  <si>
    <t>February</t>
  </si>
  <si>
    <t>March</t>
  </si>
  <si>
    <t>April</t>
  </si>
  <si>
    <t>June</t>
  </si>
  <si>
    <t>July</t>
  </si>
  <si>
    <t>August</t>
  </si>
  <si>
    <t>October</t>
  </si>
  <si>
    <t>December</t>
  </si>
  <si>
    <t>Name</t>
  </si>
  <si>
    <t>Category</t>
  </si>
  <si>
    <t>PI</t>
  </si>
  <si>
    <t>Days/month</t>
  </si>
  <si>
    <t>Hours left</t>
  </si>
  <si>
    <t>Worked hours</t>
  </si>
  <si>
    <t>Daily rate</t>
  </si>
  <si>
    <t>Working days</t>
  </si>
  <si>
    <t>PM</t>
  </si>
  <si>
    <t>Kopiera registrerade data till projektuppföljningsmallen.</t>
  </si>
  <si>
    <t>Välj månad---&gt;</t>
  </si>
  <si>
    <t>Arb.dagar</t>
  </si>
  <si>
    <t>D</t>
  </si>
  <si>
    <t>E</t>
  </si>
  <si>
    <t>F</t>
  </si>
  <si>
    <t>G</t>
  </si>
  <si>
    <t>H</t>
  </si>
  <si>
    <t>I</t>
  </si>
  <si>
    <t>J</t>
  </si>
  <si>
    <t>K</t>
  </si>
  <si>
    <t>Senior staff</t>
  </si>
  <si>
    <t>Post doc</t>
  </si>
  <si>
    <t>PhD</t>
  </si>
  <si>
    <t>Other</t>
  </si>
  <si>
    <t>Hours/day</t>
  </si>
  <si>
    <t>Svenska</t>
  </si>
  <si>
    <t>English</t>
  </si>
  <si>
    <t>Välj språk/Choose language:</t>
  </si>
  <si>
    <t>Choose month -&gt;</t>
  </si>
  <si>
    <t>Copy the recorded data to the project follow-up template.</t>
  </si>
  <si>
    <t>Detta är en månadsflik.</t>
  </si>
  <si>
    <t>This is a monthly tab.</t>
  </si>
  <si>
    <t>Maximum reportable hours per month:</t>
  </si>
  <si>
    <t>Maximum reportable days per month:</t>
  </si>
  <si>
    <t>Maximum reportable days per year:</t>
  </si>
  <si>
    <t>Maximum reportable hours per year:</t>
  </si>
  <si>
    <t>Work rate in the project</t>
  </si>
  <si>
    <t>Percent</t>
  </si>
  <si>
    <t>Hours per month according to work rate</t>
  </si>
  <si>
    <t>x</t>
  </si>
  <si>
    <t>Total this EU project</t>
  </si>
  <si>
    <t>Total other EU projects</t>
  </si>
  <si>
    <t>PM this EU project</t>
  </si>
  <si>
    <t>EU projects</t>
  </si>
  <si>
    <t>Other EU projects</t>
  </si>
  <si>
    <t>Total absences</t>
  </si>
  <si>
    <t>Approved by person responsible/superior:</t>
  </si>
  <si>
    <t>Person months (PM)</t>
  </si>
  <si>
    <t>Name of project:</t>
  </si>
  <si>
    <t>Month and year:</t>
  </si>
  <si>
    <t>Kontroll av tid per arbetspaket (WP)</t>
  </si>
  <si>
    <t>Control of time per work package (WP)</t>
  </si>
  <si>
    <t>Person months</t>
  </si>
  <si>
    <t>Maximum number of person months per year:</t>
  </si>
  <si>
    <t>Varningar visas när följande gränser överskrids: 1 720 timmar/år, 215 dagar/år, 17,92 dagar/månad, 1 personmånad/månad och 12 personmånader/år.</t>
  </si>
  <si>
    <t>Fliken "Summary hours"</t>
  </si>
  <si>
    <t>"Summary hours" tab</t>
  </si>
  <si>
    <t>I fliken "Total days" visas summeringarna.</t>
  </si>
  <si>
    <t>The "Total days" tab shows the summaries.</t>
  </si>
  <si>
    <t>Fliken "Salary"</t>
  </si>
  <si>
    <t>"Salary" tab</t>
  </si>
  <si>
    <t>I cell C9 väljer du vilken kategori personen tillhör.</t>
  </si>
  <si>
    <t>Fliken" To Project follow-up"</t>
  </si>
  <si>
    <t>In cell C11, select the month for which you want to view transactions. The transactions appear directly below.</t>
  </si>
  <si>
    <t>* Öppna projektuppföljningsmallen.</t>
  </si>
  <si>
    <t>* Select the green highlighted area above and press ctrl+c.</t>
  </si>
  <si>
    <t>* Gå till projektuppföljningsmallen till den flik du avser att kopiera in till och ställ dig i första lediga cell till vänster i kolumn "Name of the researcher".</t>
  </si>
  <si>
    <t>* Go to the Project follow-up template to the tab you intend to copy to and place the marker in the first available cell on the left in the column "Name of the researcher".</t>
  </si>
  <si>
    <t>* Markera det grönmarkerade området här ovanför och tryck ctrl+c.</t>
  </si>
  <si>
    <t>* Open the Project follow-up template.</t>
  </si>
  <si>
    <t>Observera att i Horisont Europa och Horisont 2020-projekt kan du maximalt rapportera 1 720 timmar per år och 215 dagar totalt.</t>
  </si>
  <si>
    <t>Days/year</t>
  </si>
  <si>
    <t>The following applies to Horizon Europe (HEU) projects.</t>
  </si>
  <si>
    <t>Test what different levels of work rate mean.</t>
  </si>
  <si>
    <t>Hours/month</t>
  </si>
  <si>
    <t>Person months/year</t>
  </si>
  <si>
    <t>&lt;---Enter the current LKP for the year</t>
  </si>
  <si>
    <t>Gå till rätt flik i projektuppföljningsmallen, beroende på period, och klistra in registrerade data med högerklick - klistra in värden.</t>
  </si>
  <si>
    <t>Go to the right tab in the project follow-up template, depending on the period, and paste the recorded data with right-click - paste values.</t>
  </si>
  <si>
    <t>* Välj månad i cell C11.</t>
  </si>
  <si>
    <t>* Select month in cell C11.</t>
  </si>
  <si>
    <t>Work rate for all HEU projects</t>
  </si>
  <si>
    <t>PM Månad</t>
  </si>
  <si>
    <t>PM År</t>
  </si>
  <si>
    <t>Tim/dag</t>
  </si>
  <si>
    <t>Dagar/år</t>
  </si>
  <si>
    <t>Dagar/ mån</t>
  </si>
  <si>
    <t>Tim/mån</t>
  </si>
  <si>
    <t>Cost/hour</t>
  </si>
  <si>
    <t>Hours</t>
  </si>
  <si>
    <t>Period</t>
  </si>
  <si>
    <t>Work rate in this project each month</t>
  </si>
  <si>
    <t>Tim per år</t>
  </si>
  <si>
    <t>Working time factor other then 100%</t>
  </si>
  <si>
    <t>Mlön</t>
  </si>
  <si>
    <t>Timmar</t>
  </si>
  <si>
    <t>Salary exc. LKP</t>
  </si>
  <si>
    <t>Working time F</t>
  </si>
  <si>
    <t>Day equivalents</t>
  </si>
  <si>
    <t>Monthly salary</t>
  </si>
  <si>
    <t>How to calculate:</t>
  </si>
  <si>
    <t>Så här beräknar du:</t>
  </si>
  <si>
    <t>Här kan du beräkna PM.</t>
  </si>
  <si>
    <t>Personmånad (PM)</t>
  </si>
  <si>
    <t>Personmånader</t>
  </si>
  <si>
    <t>If you know the number of days worked, you can calculate PM.</t>
  </si>
  <si>
    <t>Here you can calculate PM.</t>
  </si>
  <si>
    <t>Person month (PM)</t>
  </si>
  <si>
    <t>Fill in the pink fields</t>
  </si>
  <si>
    <t>Jan 2025</t>
  </si>
  <si>
    <t>Absences (Optional)</t>
  </si>
  <si>
    <t>De rosa flikarna ska fyllas i av forskaren och de gröna av ekonom/ekonomiadministratör.</t>
  </si>
  <si>
    <t>The pink tabs should be filled in by the researcher, and the green tabs by the financial officer/administrator.</t>
  </si>
  <si>
    <t>Använd en mall för varje projekt och varje person. Om du har flera projekt att rapportera behöver du skapa en separat mall för varje projekt.</t>
  </si>
  <si>
    <t>Use one template for each project and each person. If you have multiple projects to report, you need to create a separate template for each project.</t>
  </si>
  <si>
    <t>Börja i bladet "Total days" och fyll i projektnamn, organisation och medarbetarnamn i de rosa fälten i det övre högra hörnet. Informationen förs då över till alla blad.</t>
  </si>
  <si>
    <t>Start in the "Total days" sheet and enter the project name, organisation and employee name in the pink fields in the top-right corner. This information will then be transferred across all sheets.</t>
  </si>
  <si>
    <t>På fliken "Total days" anger du det aktuella året i cell C7. Detta säkerställer att helgdagar placeras på rätt dag, oavsett år eller månad.</t>
  </si>
  <si>
    <t>In the "Total days" sheet, enter the current year in cell C7. This ensures that holidays are placed on the correct day, regardless of the year or month.</t>
  </si>
  <si>
    <t>Registrera arbetade timmar dagligen i respektive månad för varje WP.</t>
  </si>
  <si>
    <t>Record worked hours daily for each month for each WP.</t>
  </si>
  <si>
    <t>Timmarna summeras automatiskt och räknas om till dagar och personmånader för varje WP, samt till en totalsumma för månaden.</t>
  </si>
  <si>
    <t>The hours are automatically summed and converted into days and person months for each WP, along with a total for the month.</t>
  </si>
  <si>
    <t>Varje månad summeras till fliken "Total days" för projektet.</t>
  </si>
  <si>
    <t>Each month is summed up in the "Total days" tab for the project.</t>
  </si>
  <si>
    <t>Note that in Horizon Europe and Horizon 2020 projects, you can report a maximum of 1,720 hours per year and 215 days in total.</t>
  </si>
  <si>
    <t>Alerts will appear if the following limits are exceeded: 1,720 hours/year, 215 days/year, 17.92 days/month, 1 person month/month, and 12 person months/year.</t>
  </si>
  <si>
    <t>I denna flik registrerar du månadslönen (exklusive LKP) i cellerna H13–H24. Denna används sedan som grund för kostnadsberäkningarna.</t>
  </si>
  <si>
    <t>In this tab, enter the monthly salary (excluding LKP) in cells H13–H24. This forms the basis for cost calculations.</t>
  </si>
  <si>
    <t>In cell C9, select the category the person belongs to.</t>
  </si>
  <si>
    <t>Månadskostnaden i cellerna J13–J24 är den kostnad som ska belasta projektet i Raindance.</t>
  </si>
  <si>
    <t>The monthly costs in cells J13–J24 is the cost that will be charged to the project in Raindance.</t>
  </si>
  <si>
    <t>"To Project follow-up" tab</t>
  </si>
  <si>
    <t>I cell C11 väljer du den månad du vill visa transaktioner för. Transaktionerna visas direkt under.</t>
  </si>
  <si>
    <t>I cell O29 kan du välja ett WP för att se transaktioner från alla periodflikar.</t>
  </si>
  <si>
    <t>In cell O29, you can select a WP to view transactions from all period tabs.</t>
  </si>
  <si>
    <t>Denna flik innehåller samma grunddata som "Total days", men visar timmar istället. Alla varningar visas även här.</t>
  </si>
  <si>
    <t>This tab contains the same basic data as "Total days", but displays hours instead. All alerts appear here as well.</t>
  </si>
  <si>
    <t>Om du arbetar 1 720 timmar på ett år, motsvarar det 12 personmånader.</t>
  </si>
  <si>
    <t>If you work 1,720 hours per year, this equals 12 person months.</t>
  </si>
  <si>
    <t>PM = Personmånad</t>
  </si>
  <si>
    <t>PM = Person months</t>
  </si>
  <si>
    <t>Följande gäller för Horisont Europa-projekt (HEU):</t>
  </si>
  <si>
    <t>The following applies to Horizon Europe (HEU) projects:</t>
  </si>
  <si>
    <t>Observera att maxvärdena omfattar alla HEU-projekt totalt och inte får överskridas.</t>
  </si>
  <si>
    <t>Note that the maximum values apply to all HEU projects combined and must not be exceeded.</t>
  </si>
  <si>
    <t>Max antal rapporteringspliktiga timmar per år:</t>
  </si>
  <si>
    <t>Max antal rapporteringspliktiga dagar per år:</t>
  </si>
  <si>
    <t>Max antal rapporteringspliktiga dagar per månad:</t>
  </si>
  <si>
    <t>Max antal rapporteringspliktiga timmar per månad:</t>
  </si>
  <si>
    <t>Max antal personmånader per år:</t>
  </si>
  <si>
    <t>Maximum person months per year:</t>
  </si>
  <si>
    <t>Om du vet antalet arbetade timmar, kan du räkna ut PM.</t>
  </si>
  <si>
    <t>If you know the number of hours worked, you can calculate PM.</t>
  </si>
  <si>
    <t>Om du vet antalet arbetade dagar, kan du räkna ut PM.</t>
  </si>
  <si>
    <t>Personalkostnad = dagsekvivalent * daglig kostnad</t>
  </si>
  <si>
    <t>Personnel costs = day equivalents * daily rate</t>
  </si>
  <si>
    <t>Dagsekvivalent = (215/12) * rapporteringsperiodens månader * arbetstidsfaktor</t>
  </si>
  <si>
    <t>Day equivalents = (215/12) * reporting period months * working time factor</t>
  </si>
  <si>
    <t>Please note that the maximum values apply to all HEU projects combined.</t>
  </si>
  <si>
    <t>Enter year</t>
  </si>
  <si>
    <t>Du kan även registrera semester, särskild ledighet och sjukdom genom att ange timmar per dag. (Valfritt)</t>
  </si>
  <si>
    <t>You can also record annual leave, special leave, and sickness by entering hours per day. (Optional)</t>
  </si>
  <si>
    <t>Exempel: (80 timmar/8)/(215/12) = 0,56 PM</t>
  </si>
  <si>
    <t>Exempel: 14 dagar/(215/12) = 0,78 PM</t>
  </si>
  <si>
    <t>Daglig kostnad = faktiska personalkostnader / max rapporterbara dagar (dagsekvivalenter)</t>
  </si>
  <si>
    <t>Daily rate = actual personnel costs / maximum declarable days (day equivalents)</t>
  </si>
  <si>
    <t>Example: (80 hours/8)/(215/12) = 0.56 PM</t>
  </si>
  <si>
    <t>Example: 14 days/(215/12) = 0.78 PM</t>
  </si>
  <si>
    <t>Salary costs to Raindance incl. LKP + holiday allowance</t>
  </si>
  <si>
    <t>LKP + holiday allowance</t>
  </si>
  <si>
    <t>Monthly salary excl. LKP and holiday allowance</t>
  </si>
  <si>
    <t xml:space="preserve">För att göra redovisningen av EU-projekt enklare har vi förbättrat tidredovisningsmallen genom att lägga till flikarna ”To Project follow-up”, ”Salary” och "Summary hours". </t>
  </si>
  <si>
    <t>Dessa flikar är avsedda att användas av din ekonomiadministratör för att hantera och redovisa projektets ekonomi på ett effektivt sätt.</t>
  </si>
  <si>
    <t>These tabs are intended to be used by your financial administrator to manage and report the project's finances effectively.</t>
  </si>
  <si>
    <t>Instruction Time sheet</t>
  </si>
  <si>
    <t>Instruktion tidredovisning</t>
  </si>
  <si>
    <t>To make the reporting of EU projects easier, we have improved the time registration template by adding the tabs "To Project follow-Up", "Salary" and "Summary hours".</t>
  </si>
  <si>
    <t>WP9</t>
  </si>
  <si>
    <t>WP10</t>
  </si>
  <si>
    <t>WP</t>
  </si>
  <si>
    <t>Kopiera B13–F22 för att klistra in transaktionerna i projektuppföljningsmallen under rätt periodflik.</t>
  </si>
  <si>
    <t>Copy B13–F22 to paste these transactions into the project tracking template under the correct period tab.</t>
  </si>
  <si>
    <t>All</t>
  </si>
  <si>
    <t xml:space="preserve"> * Högerklicka och välj inklistringsalternativ: Värden (V) eller tryck Ctrl+Alt+V och välj "Värden".</t>
  </si>
  <si>
    <t>* Right-click and select pasting options: Values (V) or press Ctrl+Alt+V and select "Values".</t>
  </si>
  <si>
    <t>Teoretical Daily rate</t>
  </si>
  <si>
    <t>The daily rate in this template is calculated approximately during the year since monthly salaries are entered for each month. The correct Daily rate is calculated in the project follow-up template when the year is over as the correct annual salary is entered in the Salary costs tab Primula.</t>
  </si>
  <si>
    <t>Daily rate i denna mall blir ungefärligt beräknad under året eftersom månadslöner läggs in för varje månad. Den korrekta Daily rate beräknas i projektuppföljningsmallen när året är slut och korrekt årslön läggs in i fliken Salary costs Primula.</t>
  </si>
  <si>
    <t>Trans.Month</t>
  </si>
  <si>
    <t>Kom ihåg att alltid använda den senaste verionen av projektuppföljningsmallen.</t>
  </si>
  <si>
    <t>Project number from GA:</t>
  </si>
  <si>
    <t>Uppdaterad 2025-11-18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</si>
</sst>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&quot;_-;\-* #,##0.00\ &quot;kr&quot;_-;_-* &quot;-&quot;??\ &quot;kr&quot;_-;_-@_-"/>
    <numFmt numFmtId="164" formatCode="#,##0.00\ &quot;kr&quot;"/>
    <numFmt numFmtId="165" formatCode="_-* #,##0\ &quot;kr&quot;_-;\-* #,##0\ &quot;kr&quot;_-;_-* &quot;-&quot;??\ &quot;kr&quot;_-;_-@_-"/>
    <numFmt numFmtId="166" formatCode="0.0"/>
  </numFmts>
  <fonts count="30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8"/>
      <color theme="5" tint="-0.249977111117893"/>
      <name val="Calibri"/>
      <family val="2"/>
      <scheme val="minor"/>
    </font>
    <font>
      <sz val="20"/>
      <name val="Calibri"/>
      <family val="2"/>
      <scheme val="minor"/>
    </font>
    <font>
      <sz val="10"/>
      <color rgb="FF111111"/>
      <name val="Arial Unicode MS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Segoe UI"/>
      <family val="2"/>
    </font>
    <font>
      <b/>
      <sz val="2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3EDE8"/>
        <bgColor indexed="64"/>
      </patternFill>
    </fill>
    <fill>
      <patternFill patternType="solid">
        <fgColor rgb="FFB9D3C7"/>
        <bgColor indexed="64"/>
      </patternFill>
    </fill>
    <fill>
      <patternFill patternType="solid">
        <fgColor rgb="FFABCABC"/>
        <bgColor indexed="64"/>
      </patternFill>
    </fill>
    <fill>
      <patternFill patternType="solid">
        <fgColor rgb="FFF8EAEA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dotted">
        <color rgb="FF0070C0"/>
      </bottom>
      <diagonal/>
    </border>
    <border>
      <left/>
      <right/>
      <top/>
      <bottom style="dotted">
        <color rgb="FF0070C0"/>
      </bottom>
      <diagonal/>
    </border>
    <border>
      <left/>
      <right style="medium">
        <color indexed="64"/>
      </right>
      <top/>
      <bottom style="dotted">
        <color rgb="FF0070C0"/>
      </bottom>
      <diagonal/>
    </border>
    <border>
      <left style="medium">
        <color indexed="64"/>
      </left>
      <right/>
      <top style="dotted">
        <color rgb="FF0070C0"/>
      </top>
      <bottom style="medium">
        <color indexed="64"/>
      </bottom>
      <diagonal/>
    </border>
    <border>
      <left/>
      <right/>
      <top style="dotted">
        <color rgb="FF0070C0"/>
      </top>
      <bottom style="medium">
        <color indexed="64"/>
      </bottom>
      <diagonal/>
    </border>
    <border>
      <left/>
      <right style="medium">
        <color indexed="64"/>
      </right>
      <top style="dotted">
        <color rgb="FF0070C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563">
    <xf numFmtId="0" fontId="0" fillId="0" borderId="0" xfId="0"/>
    <xf numFmtId="0" fontId="1" fillId="2" borderId="0" xfId="0" applyFont="1" applyFill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1" fontId="2" fillId="6" borderId="4" xfId="0" applyNumberFormat="1" applyFont="1" applyFill="1" applyBorder="1"/>
    <xf numFmtId="1" fontId="2" fillId="6" borderId="3" xfId="0" applyNumberFormat="1" applyFont="1" applyFill="1" applyBorder="1" applyAlignment="1">
      <alignment horizontal="center"/>
    </xf>
    <xf numFmtId="1" fontId="1" fillId="0" borderId="3" xfId="0" applyNumberFormat="1" applyFont="1" applyBorder="1" applyProtection="1">
      <protection locked="0"/>
    </xf>
    <xf numFmtId="1" fontId="11" fillId="2" borderId="3" xfId="0" applyNumberFormat="1" applyFont="1" applyFill="1" applyBorder="1" applyProtection="1">
      <protection locked="0"/>
    </xf>
    <xf numFmtId="1" fontId="1" fillId="2" borderId="3" xfId="0" applyNumberFormat="1" applyFont="1" applyFill="1" applyBorder="1" applyProtection="1">
      <protection locked="0"/>
    </xf>
    <xf numFmtId="1" fontId="1" fillId="0" borderId="3" xfId="0" applyNumberFormat="1" applyFont="1" applyBorder="1" applyAlignment="1">
      <alignment horizontal="center"/>
    </xf>
    <xf numFmtId="1" fontId="1" fillId="3" borderId="4" xfId="0" applyNumberFormat="1" applyFont="1" applyFill="1" applyBorder="1"/>
    <xf numFmtId="1" fontId="3" fillId="3" borderId="3" xfId="0" applyNumberFormat="1" applyFont="1" applyFill="1" applyBorder="1" applyAlignment="1">
      <alignment horizontal="center"/>
    </xf>
    <xf numFmtId="1" fontId="1" fillId="5" borderId="4" xfId="0" applyNumberFormat="1" applyFont="1" applyFill="1" applyBorder="1"/>
    <xf numFmtId="1" fontId="2" fillId="5" borderId="3" xfId="0" applyNumberFormat="1" applyFont="1" applyFill="1" applyBorder="1" applyAlignment="1">
      <alignment horizontal="center"/>
    </xf>
    <xf numFmtId="1" fontId="2" fillId="4" borderId="4" xfId="0" applyNumberFormat="1" applyFont="1" applyFill="1" applyBorder="1"/>
    <xf numFmtId="1" fontId="2" fillId="4" borderId="2" xfId="0" applyNumberFormat="1" applyFont="1" applyFill="1" applyBorder="1"/>
    <xf numFmtId="1" fontId="2" fillId="4" borderId="3" xfId="0" applyNumberFormat="1" applyFont="1" applyFill="1" applyBorder="1" applyAlignment="1">
      <alignment horizontal="center"/>
    </xf>
    <xf numFmtId="0" fontId="1" fillId="0" borderId="0" xfId="0" applyFont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1" fontId="2" fillId="6" borderId="4" xfId="0" applyNumberFormat="1" applyFont="1" applyFill="1" applyBorder="1" applyProtection="1">
      <protection locked="0"/>
    </xf>
    <xf numFmtId="1" fontId="2" fillId="6" borderId="2" xfId="0" applyNumberFormat="1" applyFont="1" applyFill="1" applyBorder="1" applyProtection="1">
      <protection locked="0"/>
    </xf>
    <xf numFmtId="1" fontId="2" fillId="6" borderId="3" xfId="0" applyNumberFormat="1" applyFont="1" applyFill="1" applyBorder="1" applyAlignment="1" applyProtection="1">
      <alignment horizontal="center"/>
      <protection locked="0"/>
    </xf>
    <xf numFmtId="1" fontId="1" fillId="2" borderId="0" xfId="0" applyNumberFormat="1" applyFont="1" applyFill="1" applyProtection="1">
      <protection locked="0"/>
    </xf>
    <xf numFmtId="1" fontId="1" fillId="0" borderId="0" xfId="0" applyNumberFormat="1" applyFont="1" applyProtection="1">
      <protection locked="0"/>
    </xf>
    <xf numFmtId="1" fontId="2" fillId="3" borderId="4" xfId="0" applyNumberFormat="1" applyFont="1" applyFill="1" applyBorder="1" applyProtection="1">
      <protection locked="0"/>
    </xf>
    <xf numFmtId="1" fontId="2" fillId="3" borderId="2" xfId="0" applyNumberFormat="1" applyFont="1" applyFill="1" applyBorder="1" applyProtection="1">
      <protection locked="0"/>
    </xf>
    <xf numFmtId="1" fontId="2" fillId="3" borderId="3" xfId="0" applyNumberFormat="1" applyFont="1" applyFill="1" applyBorder="1" applyAlignment="1" applyProtection="1">
      <alignment horizontal="center"/>
      <protection locked="0"/>
    </xf>
    <xf numFmtId="1" fontId="2" fillId="6" borderId="1" xfId="0" applyNumberFormat="1" applyFont="1" applyFill="1" applyBorder="1" applyProtection="1">
      <protection locked="0"/>
    </xf>
    <xf numFmtId="1" fontId="2" fillId="0" borderId="0" xfId="0" applyNumberFormat="1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2" fillId="0" borderId="11" xfId="0" applyFont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13" fillId="0" borderId="18" xfId="0" applyFont="1" applyBorder="1" applyProtection="1">
      <protection locked="0"/>
    </xf>
    <xf numFmtId="0" fontId="13" fillId="0" borderId="20" xfId="0" applyFont="1" applyBorder="1" applyProtection="1">
      <protection locked="0"/>
    </xf>
    <xf numFmtId="0" fontId="13" fillId="0" borderId="22" xfId="0" applyFont="1" applyBorder="1" applyProtection="1">
      <protection locked="0"/>
    </xf>
    <xf numFmtId="1" fontId="2" fillId="0" borderId="3" xfId="0" applyNumberFormat="1" applyFont="1" applyBorder="1"/>
    <xf numFmtId="1" fontId="2" fillId="0" borderId="3" xfId="0" applyNumberFormat="1" applyFont="1" applyBorder="1" applyAlignment="1">
      <alignment horizontal="center"/>
    </xf>
    <xf numFmtId="0" fontId="1" fillId="0" borderId="3" xfId="0" applyFont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right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2" fontId="1" fillId="0" borderId="3" xfId="0" applyNumberFormat="1" applyFont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1" fontId="1" fillId="8" borderId="3" xfId="0" applyNumberFormat="1" applyFont="1" applyFill="1" applyBorder="1" applyAlignment="1">
      <alignment horizontal="center"/>
    </xf>
    <xf numFmtId="0" fontId="4" fillId="2" borderId="0" xfId="0" applyFont="1" applyFill="1" applyAlignment="1" applyProtection="1">
      <alignment horizontal="center" vertical="center" wrapText="1"/>
      <protection locked="0"/>
    </xf>
    <xf numFmtId="1" fontId="0" fillId="2" borderId="0" xfId="0" applyNumberFormat="1" applyFill="1" applyAlignment="1">
      <alignment horizontal="center" vertical="center" wrapText="1"/>
    </xf>
    <xf numFmtId="1" fontId="1" fillId="5" borderId="3" xfId="0" applyNumberFormat="1" applyFont="1" applyFill="1" applyBorder="1" applyAlignment="1">
      <alignment horizontal="center"/>
    </xf>
    <xf numFmtId="1" fontId="1" fillId="6" borderId="3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1" fillId="0" borderId="3" xfId="0" applyFont="1" applyBorder="1" applyAlignment="1" applyProtection="1">
      <alignment horizontal="center" textRotation="90"/>
      <protection locked="0"/>
    </xf>
    <xf numFmtId="1" fontId="0" fillId="0" borderId="0" xfId="0" applyNumberFormat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1" fontId="1" fillId="0" borderId="3" xfId="0" applyNumberFormat="1" applyFont="1" applyBorder="1"/>
    <xf numFmtId="1" fontId="11" fillId="2" borderId="3" xfId="0" applyNumberFormat="1" applyFont="1" applyFill="1" applyBorder="1"/>
    <xf numFmtId="2" fontId="1" fillId="2" borderId="3" xfId="0" applyNumberFormat="1" applyFont="1" applyFill="1" applyBorder="1"/>
    <xf numFmtId="2" fontId="1" fillId="0" borderId="3" xfId="0" applyNumberFormat="1" applyFont="1" applyBorder="1"/>
    <xf numFmtId="2" fontId="1" fillId="3" borderId="3" xfId="0" applyNumberFormat="1" applyFont="1" applyFill="1" applyBorder="1" applyAlignment="1">
      <alignment horizontal="center"/>
    </xf>
    <xf numFmtId="2" fontId="1" fillId="5" borderId="3" xfId="0" applyNumberFormat="1" applyFont="1" applyFill="1" applyBorder="1" applyAlignment="1">
      <alignment horizontal="center"/>
    </xf>
    <xf numFmtId="2" fontId="1" fillId="6" borderId="3" xfId="0" applyNumberFormat="1" applyFont="1" applyFill="1" applyBorder="1" applyAlignment="1">
      <alignment horizontal="center"/>
    </xf>
    <xf numFmtId="2" fontId="2" fillId="0" borderId="3" xfId="0" applyNumberFormat="1" applyFont="1" applyBorder="1"/>
    <xf numFmtId="2" fontId="1" fillId="0" borderId="0" xfId="0" applyNumberFormat="1" applyFont="1" applyProtection="1">
      <protection locked="0"/>
    </xf>
    <xf numFmtId="0" fontId="0" fillId="0" borderId="0" xfId="0" applyAlignment="1">
      <alignment horizontal="center"/>
    </xf>
    <xf numFmtId="2" fontId="1" fillId="0" borderId="22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 wrapText="1"/>
    </xf>
    <xf numFmtId="1" fontId="2" fillId="3" borderId="1" xfId="0" applyNumberFormat="1" applyFont="1" applyFill="1" applyBorder="1" applyAlignment="1">
      <alignment horizontal="center"/>
    </xf>
    <xf numFmtId="0" fontId="17" fillId="0" borderId="3" xfId="0" applyFont="1" applyBorder="1" applyAlignment="1" applyProtection="1">
      <alignment horizontal="center" wrapText="1"/>
      <protection locked="0"/>
    </xf>
    <xf numFmtId="0" fontId="6" fillId="0" borderId="0" xfId="0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2" fontId="1" fillId="0" borderId="20" xfId="0" applyNumberFormat="1" applyFont="1" applyBorder="1" applyAlignment="1" applyProtection="1">
      <alignment horizontal="center"/>
      <protection locked="0"/>
    </xf>
    <xf numFmtId="2" fontId="0" fillId="0" borderId="20" xfId="0" applyNumberFormat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" fontId="2" fillId="9" borderId="4" xfId="0" applyNumberFormat="1" applyFont="1" applyFill="1" applyBorder="1" applyProtection="1">
      <protection locked="0"/>
    </xf>
    <xf numFmtId="1" fontId="2" fillId="9" borderId="1" xfId="0" applyNumberFormat="1" applyFont="1" applyFill="1" applyBorder="1" applyAlignment="1" applyProtection="1">
      <alignment horizontal="center"/>
      <protection locked="0"/>
    </xf>
    <xf numFmtId="1" fontId="15" fillId="9" borderId="1" xfId="0" applyNumberFormat="1" applyFont="1" applyFill="1" applyBorder="1" applyAlignment="1" applyProtection="1">
      <alignment horizontal="center"/>
      <protection locked="0"/>
    </xf>
    <xf numFmtId="1" fontId="2" fillId="10" borderId="4" xfId="0" applyNumberFormat="1" applyFont="1" applyFill="1" applyBorder="1" applyProtection="1">
      <protection locked="0"/>
    </xf>
    <xf numFmtId="1" fontId="2" fillId="10" borderId="3" xfId="0" applyNumberFormat="1" applyFont="1" applyFill="1" applyBorder="1" applyAlignment="1" applyProtection="1">
      <alignment horizontal="center"/>
      <protection locked="0"/>
    </xf>
    <xf numFmtId="1" fontId="15" fillId="10" borderId="3" xfId="0" applyNumberFormat="1" applyFont="1" applyFill="1" applyBorder="1" applyAlignment="1" applyProtection="1">
      <alignment horizontal="center"/>
      <protection locked="0"/>
    </xf>
    <xf numFmtId="1" fontId="15" fillId="9" borderId="1" xfId="0" applyNumberFormat="1" applyFont="1" applyFill="1" applyBorder="1" applyAlignment="1">
      <alignment horizontal="left"/>
    </xf>
    <xf numFmtId="1" fontId="15" fillId="9" borderId="4" xfId="0" applyNumberFormat="1" applyFont="1" applyFill="1" applyBorder="1" applyAlignment="1">
      <alignment horizontal="left"/>
    </xf>
    <xf numFmtId="1" fontId="14" fillId="9" borderId="4" xfId="0" applyNumberFormat="1" applyFont="1" applyFill="1" applyBorder="1" applyAlignment="1" applyProtection="1">
      <alignment horizontal="left"/>
      <protection locked="0"/>
    </xf>
    <xf numFmtId="0" fontId="14" fillId="9" borderId="2" xfId="0" applyFont="1" applyFill="1" applyBorder="1"/>
    <xf numFmtId="1" fontId="2" fillId="11" borderId="1" xfId="0" applyNumberFormat="1" applyFont="1" applyFill="1" applyBorder="1"/>
    <xf numFmtId="1" fontId="15" fillId="11" borderId="4" xfId="0" applyNumberFormat="1" applyFont="1" applyFill="1" applyBorder="1"/>
    <xf numFmtId="1" fontId="1" fillId="11" borderId="4" xfId="0" applyNumberFormat="1" applyFont="1" applyFill="1" applyBorder="1" applyAlignment="1" applyProtection="1">
      <alignment horizontal="left"/>
      <protection locked="0"/>
    </xf>
    <xf numFmtId="0" fontId="0" fillId="11" borderId="2" xfId="0" applyFill="1" applyBorder="1"/>
    <xf numFmtId="2" fontId="1" fillId="9" borderId="4" xfId="0" applyNumberFormat="1" applyFont="1" applyFill="1" applyBorder="1"/>
    <xf numFmtId="2" fontId="1" fillId="9" borderId="3" xfId="0" applyNumberFormat="1" applyFont="1" applyFill="1" applyBorder="1" applyAlignment="1">
      <alignment horizontal="center"/>
    </xf>
    <xf numFmtId="2" fontId="2" fillId="9" borderId="4" xfId="0" applyNumberFormat="1" applyFont="1" applyFill="1" applyBorder="1"/>
    <xf numFmtId="2" fontId="1" fillId="9" borderId="1" xfId="0" applyNumberFormat="1" applyFont="1" applyFill="1" applyBorder="1" applyAlignment="1">
      <alignment horizontal="center"/>
    </xf>
    <xf numFmtId="1" fontId="2" fillId="10" borderId="1" xfId="0" applyNumberFormat="1" applyFont="1" applyFill="1" applyBorder="1"/>
    <xf numFmtId="1" fontId="2" fillId="10" borderId="4" xfId="0" applyNumberFormat="1" applyFont="1" applyFill="1" applyBorder="1"/>
    <xf numFmtId="0" fontId="19" fillId="0" borderId="0" xfId="0" applyFont="1" applyAlignment="1">
      <alignment horizontal="left" vertical="center" indent="1"/>
    </xf>
    <xf numFmtId="2" fontId="0" fillId="0" borderId="0" xfId="0" applyNumberFormat="1"/>
    <xf numFmtId="0" fontId="21" fillId="0" borderId="0" xfId="0" applyFont="1"/>
    <xf numFmtId="44" fontId="0" fillId="0" borderId="0" xfId="1" applyFont="1"/>
    <xf numFmtId="0" fontId="0" fillId="12" borderId="0" xfId="0" applyFill="1"/>
    <xf numFmtId="0" fontId="0" fillId="9" borderId="0" xfId="0" applyFill="1"/>
    <xf numFmtId="44" fontId="0" fillId="9" borderId="0" xfId="1" applyFont="1" applyFill="1"/>
    <xf numFmtId="2" fontId="0" fillId="9" borderId="0" xfId="0" applyNumberFormat="1" applyFill="1"/>
    <xf numFmtId="2" fontId="0" fillId="11" borderId="0" xfId="0" applyNumberFormat="1" applyFill="1"/>
    <xf numFmtId="0" fontId="0" fillId="0" borderId="6" xfId="0" applyBorder="1"/>
    <xf numFmtId="0" fontId="0" fillId="0" borderId="7" xfId="0" applyBorder="1"/>
    <xf numFmtId="2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7" fontId="0" fillId="0" borderId="0" xfId="0" applyNumberFormat="1"/>
    <xf numFmtId="164" fontId="0" fillId="0" borderId="0" xfId="0" applyNumberFormat="1"/>
    <xf numFmtId="14" fontId="0" fillId="0" borderId="0" xfId="0" applyNumberFormat="1"/>
    <xf numFmtId="165" fontId="0" fillId="0" borderId="0" xfId="1" applyNumberFormat="1" applyFont="1" applyFill="1" applyBorder="1"/>
    <xf numFmtId="0" fontId="0" fillId="13" borderId="33" xfId="0" applyFill="1" applyBorder="1"/>
    <xf numFmtId="0" fontId="0" fillId="13" borderId="34" xfId="0" applyFill="1" applyBorder="1"/>
    <xf numFmtId="165" fontId="0" fillId="13" borderId="34" xfId="1" applyNumberFormat="1" applyFont="1" applyFill="1" applyBorder="1"/>
    <xf numFmtId="2" fontId="0" fillId="13" borderId="34" xfId="0" applyNumberFormat="1" applyFill="1" applyBorder="1"/>
    <xf numFmtId="0" fontId="0" fillId="13" borderId="35" xfId="0" applyFill="1" applyBorder="1"/>
    <xf numFmtId="0" fontId="0" fillId="0" borderId="34" xfId="0" applyBorder="1"/>
    <xf numFmtId="2" fontId="0" fillId="0" borderId="34" xfId="0" applyNumberFormat="1" applyBorder="1"/>
    <xf numFmtId="165" fontId="0" fillId="0" borderId="0" xfId="1" applyNumberFormat="1" applyFont="1"/>
    <xf numFmtId="0" fontId="0" fillId="9" borderId="3" xfId="0" applyFill="1" applyBorder="1"/>
    <xf numFmtId="0" fontId="0" fillId="12" borderId="3" xfId="0" applyFill="1" applyBorder="1" applyProtection="1">
      <protection locked="0"/>
    </xf>
    <xf numFmtId="9" fontId="0" fillId="12" borderId="3" xfId="2" applyFont="1" applyFill="1" applyBorder="1" applyProtection="1">
      <protection locked="0"/>
    </xf>
    <xf numFmtId="0" fontId="1" fillId="0" borderId="0" xfId="0" applyFont="1"/>
    <xf numFmtId="0" fontId="1" fillId="2" borderId="0" xfId="0" applyFont="1" applyFill="1"/>
    <xf numFmtId="0" fontId="9" fillId="0" borderId="3" xfId="0" applyFont="1" applyBorder="1" applyAlignment="1">
      <alignment horizontal="center"/>
    </xf>
    <xf numFmtId="1" fontId="1" fillId="0" borderId="0" xfId="0" applyNumberFormat="1" applyFont="1"/>
    <xf numFmtId="1" fontId="2" fillId="10" borderId="3" xfId="0" applyNumberFormat="1" applyFont="1" applyFill="1" applyBorder="1" applyAlignment="1">
      <alignment horizontal="center"/>
    </xf>
    <xf numFmtId="1" fontId="2" fillId="9" borderId="4" xfId="0" applyNumberFormat="1" applyFont="1" applyFill="1" applyBorder="1"/>
    <xf numFmtId="1" fontId="2" fillId="9" borderId="1" xfId="0" applyNumberFormat="1" applyFont="1" applyFill="1" applyBorder="1" applyAlignment="1">
      <alignment horizontal="center"/>
    </xf>
    <xf numFmtId="1" fontId="2" fillId="11" borderId="4" xfId="0" applyNumberFormat="1" applyFont="1" applyFill="1" applyBorder="1"/>
    <xf numFmtId="1" fontId="2" fillId="0" borderId="0" xfId="0" applyNumberFormat="1" applyFont="1"/>
    <xf numFmtId="0" fontId="14" fillId="9" borderId="2" xfId="0" applyFont="1" applyFill="1" applyBorder="1" applyProtection="1">
      <protection locked="0"/>
    </xf>
    <xf numFmtId="0" fontId="0" fillId="11" borderId="2" xfId="0" applyFill="1" applyBorder="1" applyProtection="1">
      <protection locked="0"/>
    </xf>
    <xf numFmtId="17" fontId="1" fillId="2" borderId="0" xfId="0" applyNumberFormat="1" applyFont="1" applyFill="1"/>
    <xf numFmtId="0" fontId="1" fillId="0" borderId="3" xfId="0" applyFont="1" applyBorder="1" applyAlignment="1">
      <alignment horizontal="center"/>
    </xf>
    <xf numFmtId="1" fontId="2" fillId="10" borderId="2" xfId="0" applyNumberFormat="1" applyFont="1" applyFill="1" applyBorder="1"/>
    <xf numFmtId="1" fontId="2" fillId="9" borderId="2" xfId="0" applyNumberFormat="1" applyFont="1" applyFill="1" applyBorder="1"/>
    <xf numFmtId="1" fontId="2" fillId="9" borderId="3" xfId="0" applyNumberFormat="1" applyFont="1" applyFill="1" applyBorder="1" applyAlignment="1">
      <alignment horizontal="center"/>
    </xf>
    <xf numFmtId="1" fontId="1" fillId="9" borderId="4" xfId="0" applyNumberFormat="1" applyFont="1" applyFill="1" applyBorder="1"/>
    <xf numFmtId="1" fontId="3" fillId="9" borderId="3" xfId="0" applyNumberFormat="1" applyFont="1" applyFill="1" applyBorder="1" applyAlignment="1">
      <alignment horizontal="center"/>
    </xf>
    <xf numFmtId="1" fontId="1" fillId="9" borderId="3" xfId="0" applyNumberFormat="1" applyFont="1" applyFill="1" applyBorder="1" applyAlignment="1">
      <alignment horizontal="center"/>
    </xf>
    <xf numFmtId="1" fontId="1" fillId="10" borderId="4" xfId="0" applyNumberFormat="1" applyFont="1" applyFill="1" applyBorder="1"/>
    <xf numFmtId="1" fontId="1" fillId="10" borderId="3" xfId="0" applyNumberFormat="1" applyFont="1" applyFill="1" applyBorder="1" applyAlignment="1">
      <alignment horizontal="center"/>
    </xf>
    <xf numFmtId="2" fontId="1" fillId="10" borderId="3" xfId="0" applyNumberFormat="1" applyFont="1" applyFill="1" applyBorder="1" applyAlignment="1">
      <alignment horizontal="center"/>
    </xf>
    <xf numFmtId="1" fontId="2" fillId="11" borderId="3" xfId="0" applyNumberFormat="1" applyFont="1" applyFill="1" applyBorder="1" applyAlignment="1">
      <alignment horizontal="center"/>
    </xf>
    <xf numFmtId="1" fontId="1" fillId="11" borderId="3" xfId="0" applyNumberFormat="1" applyFont="1" applyFill="1" applyBorder="1" applyAlignment="1">
      <alignment horizontal="center"/>
    </xf>
    <xf numFmtId="2" fontId="1" fillId="11" borderId="3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11" xfId="0" applyFont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12" fillId="0" borderId="0" xfId="0" applyFont="1"/>
    <xf numFmtId="0" fontId="4" fillId="2" borderId="0" xfId="0" applyFont="1" applyFill="1" applyAlignment="1">
      <alignment horizontal="center" vertical="center" wrapText="1"/>
    </xf>
    <xf numFmtId="0" fontId="5" fillId="0" borderId="0" xfId="0" applyFont="1"/>
    <xf numFmtId="0" fontId="13" fillId="0" borderId="18" xfId="0" applyFont="1" applyBorder="1"/>
    <xf numFmtId="0" fontId="13" fillId="0" borderId="20" xfId="0" applyFont="1" applyBorder="1"/>
    <xf numFmtId="0" fontId="13" fillId="0" borderId="22" xfId="0" applyFont="1" applyBorder="1"/>
    <xf numFmtId="49" fontId="1" fillId="2" borderId="0" xfId="0" applyNumberFormat="1" applyFont="1" applyFill="1"/>
    <xf numFmtId="0" fontId="24" fillId="0" borderId="0" xfId="0" applyFont="1"/>
    <xf numFmtId="0" fontId="13" fillId="0" borderId="0" xfId="0" applyFont="1"/>
    <xf numFmtId="0" fontId="1" fillId="0" borderId="20" xfId="0" applyFont="1" applyBorder="1" applyProtection="1">
      <protection locked="0"/>
    </xf>
    <xf numFmtId="0" fontId="25" fillId="0" borderId="0" xfId="0" applyFont="1"/>
    <xf numFmtId="0" fontId="13" fillId="0" borderId="1" xfId="0" applyFont="1" applyBorder="1" applyProtection="1">
      <protection locked="0"/>
    </xf>
    <xf numFmtId="0" fontId="0" fillId="12" borderId="0" xfId="0" applyFill="1" applyProtection="1">
      <protection locked="0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8" fillId="12" borderId="0" xfId="0" applyFont="1" applyFill="1" applyProtection="1">
      <protection locked="0"/>
    </xf>
    <xf numFmtId="0" fontId="0" fillId="0" borderId="3" xfId="0" applyBorder="1"/>
    <xf numFmtId="0" fontId="0" fillId="0" borderId="5" xfId="0" applyBorder="1"/>
    <xf numFmtId="0" fontId="0" fillId="0" borderId="2" xfId="0" applyBorder="1"/>
    <xf numFmtId="0" fontId="0" fillId="0" borderId="23" xfId="0" applyBorder="1"/>
    <xf numFmtId="0" fontId="0" fillId="9" borderId="2" xfId="0" applyFill="1" applyBorder="1"/>
    <xf numFmtId="0" fontId="0" fillId="0" borderId="4" xfId="0" applyBorder="1"/>
    <xf numFmtId="0" fontId="6" fillId="0" borderId="0" xfId="0" applyFont="1" applyProtection="1">
      <protection locked="0"/>
    </xf>
    <xf numFmtId="0" fontId="0" fillId="0" borderId="1" xfId="0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0" borderId="18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9" xfId="0" applyBorder="1" applyAlignment="1">
      <alignment wrapText="1"/>
    </xf>
    <xf numFmtId="2" fontId="0" fillId="9" borderId="3" xfId="0" applyNumberFormat="1" applyFill="1" applyBorder="1"/>
    <xf numFmtId="0" fontId="0" fillId="0" borderId="20" xfId="0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0" fontId="0" fillId="0" borderId="22" xfId="0" applyBorder="1"/>
    <xf numFmtId="0" fontId="0" fillId="0" borderId="36" xfId="0" applyBorder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applyFill="1"/>
    <xf numFmtId="0" fontId="6" fillId="0" borderId="37" xfId="0" applyFont="1" applyBorder="1"/>
    <xf numFmtId="0" fontId="0" fillId="0" borderId="38" xfId="0" applyBorder="1"/>
    <xf numFmtId="0" fontId="0" fillId="0" borderId="39" xfId="0" applyBorder="1"/>
    <xf numFmtId="0" fontId="0" fillId="0" borderId="41" xfId="0" applyBorder="1"/>
    <xf numFmtId="0" fontId="0" fillId="0" borderId="40" xfId="0" applyBorder="1"/>
    <xf numFmtId="2" fontId="1" fillId="0" borderId="3" xfId="0" applyNumberFormat="1" applyFont="1" applyBorder="1" applyAlignment="1" applyProtection="1">
      <alignment horizontal="center"/>
      <protection hidden="1"/>
    </xf>
    <xf numFmtId="2" fontId="16" fillId="0" borderId="3" xfId="0" applyNumberFormat="1" applyFont="1" applyBorder="1" applyAlignment="1" applyProtection="1">
      <alignment horizontal="center"/>
      <protection hidden="1"/>
    </xf>
    <xf numFmtId="2" fontId="1" fillId="9" borderId="24" xfId="0" applyNumberFormat="1" applyFont="1" applyFill="1" applyBorder="1" applyAlignment="1" applyProtection="1">
      <alignment horizontal="center"/>
      <protection hidden="1"/>
    </xf>
    <xf numFmtId="2" fontId="16" fillId="9" borderId="24" xfId="0" applyNumberFormat="1" applyFont="1" applyFill="1" applyBorder="1" applyAlignment="1" applyProtection="1">
      <alignment horizontal="center"/>
      <protection hidden="1"/>
    </xf>
    <xf numFmtId="2" fontId="15" fillId="9" borderId="29" xfId="0" applyNumberFormat="1" applyFont="1" applyFill="1" applyBorder="1" applyAlignment="1" applyProtection="1">
      <alignment horizontal="center"/>
      <protection hidden="1"/>
    </xf>
    <xf numFmtId="2" fontId="15" fillId="9" borderId="30" xfId="0" applyNumberFormat="1" applyFont="1" applyFill="1" applyBorder="1" applyAlignment="1" applyProtection="1">
      <alignment horizontal="center"/>
      <protection hidden="1"/>
    </xf>
    <xf numFmtId="2" fontId="1" fillId="9" borderId="3" xfId="0" applyNumberFormat="1" applyFont="1" applyFill="1" applyBorder="1" applyAlignment="1" applyProtection="1">
      <alignment horizontal="center"/>
      <protection hidden="1"/>
    </xf>
    <xf numFmtId="2" fontId="16" fillId="9" borderId="3" xfId="0" applyNumberFormat="1" applyFont="1" applyFill="1" applyBorder="1" applyAlignment="1" applyProtection="1">
      <alignment horizontal="center"/>
      <protection hidden="1"/>
    </xf>
    <xf numFmtId="2" fontId="1" fillId="10" borderId="24" xfId="0" applyNumberFormat="1" applyFont="1" applyFill="1" applyBorder="1" applyAlignment="1" applyProtection="1">
      <alignment horizontal="center"/>
      <protection hidden="1"/>
    </xf>
    <xf numFmtId="2" fontId="16" fillId="10" borderId="24" xfId="0" applyNumberFormat="1" applyFont="1" applyFill="1" applyBorder="1" applyAlignment="1" applyProtection="1">
      <alignment horizontal="center"/>
      <protection hidden="1"/>
    </xf>
    <xf numFmtId="2" fontId="16" fillId="11" borderId="26" xfId="0" applyNumberFormat="1" applyFont="1" applyFill="1" applyBorder="1" applyAlignment="1" applyProtection="1">
      <alignment horizontal="center"/>
      <protection hidden="1"/>
    </xf>
    <xf numFmtId="2" fontId="15" fillId="11" borderId="27" xfId="0" applyNumberFormat="1" applyFont="1" applyFill="1" applyBorder="1" applyAlignment="1" applyProtection="1">
      <alignment horizontal="center"/>
      <protection hidden="1"/>
    </xf>
    <xf numFmtId="2" fontId="1" fillId="9" borderId="11" xfId="0" applyNumberFormat="1" applyFont="1" applyFill="1" applyBorder="1" applyProtection="1">
      <protection hidden="1"/>
    </xf>
    <xf numFmtId="2" fontId="15" fillId="9" borderId="28" xfId="0" applyNumberFormat="1" applyFont="1" applyFill="1" applyBorder="1" applyProtection="1">
      <protection hidden="1"/>
    </xf>
    <xf numFmtId="2" fontId="15" fillId="9" borderId="29" xfId="0" applyNumberFormat="1" applyFont="1" applyFill="1" applyBorder="1" applyProtection="1">
      <protection hidden="1"/>
    </xf>
    <xf numFmtId="2" fontId="2" fillId="10" borderId="11" xfId="0" applyNumberFormat="1" applyFont="1" applyFill="1" applyBorder="1" applyProtection="1">
      <protection hidden="1"/>
    </xf>
    <xf numFmtId="2" fontId="15" fillId="11" borderId="25" xfId="0" applyNumberFormat="1" applyFont="1" applyFill="1" applyBorder="1" applyProtection="1">
      <protection hidden="1"/>
    </xf>
    <xf numFmtId="2" fontId="15" fillId="11" borderId="26" xfId="0" applyNumberFormat="1" applyFont="1" applyFill="1" applyBorder="1" applyProtection="1">
      <protection hidden="1"/>
    </xf>
    <xf numFmtId="1" fontId="1" fillId="0" borderId="0" xfId="0" applyNumberFormat="1" applyFont="1" applyProtection="1">
      <protection hidden="1"/>
    </xf>
    <xf numFmtId="2" fontId="2" fillId="0" borderId="3" xfId="0" applyNumberFormat="1" applyFont="1" applyBorder="1" applyProtection="1">
      <protection hidden="1"/>
    </xf>
    <xf numFmtId="2" fontId="1" fillId="2" borderId="3" xfId="0" applyNumberFormat="1" applyFont="1" applyFill="1" applyBorder="1" applyProtection="1">
      <protection hidden="1"/>
    </xf>
    <xf numFmtId="2" fontId="1" fillId="0" borderId="3" xfId="0" applyNumberFormat="1" applyFont="1" applyBorder="1" applyProtection="1">
      <protection hidden="1"/>
    </xf>
    <xf numFmtId="1" fontId="2" fillId="0" borderId="0" xfId="0" applyNumberFormat="1" applyFont="1" applyProtection="1">
      <protection hidden="1"/>
    </xf>
    <xf numFmtId="2" fontId="2" fillId="9" borderId="4" xfId="0" applyNumberFormat="1" applyFont="1" applyFill="1" applyBorder="1" applyProtection="1">
      <protection hidden="1"/>
    </xf>
    <xf numFmtId="2" fontId="1" fillId="9" borderId="1" xfId="0" applyNumberFormat="1" applyFont="1" applyFill="1" applyBorder="1" applyAlignment="1" applyProtection="1">
      <alignment horizontal="center"/>
      <protection hidden="1"/>
    </xf>
    <xf numFmtId="2" fontId="1" fillId="0" borderId="22" xfId="0" applyNumberFormat="1" applyFont="1" applyBorder="1" applyAlignment="1" applyProtection="1">
      <alignment horizontal="center"/>
      <protection hidden="1"/>
    </xf>
    <xf numFmtId="1" fontId="11" fillId="2" borderId="3" xfId="0" applyNumberFormat="1" applyFont="1" applyFill="1" applyBorder="1" applyProtection="1">
      <protection hidden="1"/>
    </xf>
    <xf numFmtId="2" fontId="1" fillId="9" borderId="4" xfId="0" applyNumberFormat="1" applyFont="1" applyFill="1" applyBorder="1" applyProtection="1">
      <protection hidden="1"/>
    </xf>
    <xf numFmtId="1" fontId="2" fillId="11" borderId="1" xfId="0" applyNumberFormat="1" applyFont="1" applyFill="1" applyBorder="1" applyProtection="1">
      <protection hidden="1"/>
    </xf>
    <xf numFmtId="1" fontId="2" fillId="11" borderId="4" xfId="0" applyNumberFormat="1" applyFont="1" applyFill="1" applyBorder="1" applyProtection="1">
      <protection hidden="1"/>
    </xf>
    <xf numFmtId="2" fontId="2" fillId="11" borderId="11" xfId="0" applyNumberFormat="1" applyFont="1" applyFill="1" applyBorder="1" applyProtection="1">
      <protection hidden="1"/>
    </xf>
    <xf numFmtId="1" fontId="15" fillId="11" borderId="4" xfId="0" applyNumberFormat="1" applyFont="1" applyFill="1" applyBorder="1" applyProtection="1">
      <protection hidden="1"/>
    </xf>
    <xf numFmtId="1" fontId="15" fillId="3" borderId="1" xfId="0" applyNumberFormat="1" applyFont="1" applyFill="1" applyBorder="1" applyAlignment="1" applyProtection="1">
      <alignment horizontal="left"/>
      <protection hidden="1"/>
    </xf>
    <xf numFmtId="1" fontId="15" fillId="9" borderId="4" xfId="0" applyNumberFormat="1" applyFont="1" applyFill="1" applyBorder="1" applyAlignment="1" applyProtection="1">
      <alignment horizontal="left"/>
      <protection hidden="1"/>
    </xf>
    <xf numFmtId="1" fontId="1" fillId="0" borderId="3" xfId="0" applyNumberFormat="1" applyFont="1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2" xfId="0" applyBorder="1" applyProtection="1">
      <protection hidden="1"/>
    </xf>
    <xf numFmtId="3" fontId="0" fillId="9" borderId="3" xfId="0" applyNumberFormat="1" applyFill="1" applyBorder="1" applyProtection="1">
      <protection hidden="1"/>
    </xf>
    <xf numFmtId="0" fontId="0" fillId="0" borderId="3" xfId="0" applyBorder="1" applyProtection="1">
      <protection hidden="1"/>
    </xf>
    <xf numFmtId="0" fontId="0" fillId="9" borderId="3" xfId="0" applyFill="1" applyBorder="1" applyProtection="1">
      <protection hidden="1"/>
    </xf>
    <xf numFmtId="0" fontId="1" fillId="0" borderId="0" xfId="0" applyFont="1" applyProtection="1">
      <protection hidden="1"/>
    </xf>
    <xf numFmtId="0" fontId="1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18" fillId="2" borderId="0" xfId="0" applyFont="1" applyFill="1" applyProtection="1">
      <protection hidden="1"/>
    </xf>
    <xf numFmtId="0" fontId="1" fillId="0" borderId="3" xfId="0" applyFont="1" applyBorder="1" applyAlignment="1" applyProtection="1">
      <alignment horizontal="center" textRotation="90"/>
      <protection hidden="1"/>
    </xf>
    <xf numFmtId="1" fontId="2" fillId="10" borderId="4" xfId="0" applyNumberFormat="1" applyFont="1" applyFill="1" applyBorder="1" applyProtection="1">
      <protection hidden="1"/>
    </xf>
    <xf numFmtId="0" fontId="6" fillId="0" borderId="0" xfId="0" applyFont="1" applyProtection="1">
      <protection hidden="1"/>
    </xf>
    <xf numFmtId="1" fontId="2" fillId="9" borderId="4" xfId="0" applyNumberFormat="1" applyFont="1" applyFill="1" applyBorder="1" applyProtection="1">
      <protection hidden="1"/>
    </xf>
    <xf numFmtId="1" fontId="2" fillId="9" borderId="1" xfId="0" applyNumberFormat="1" applyFont="1" applyFill="1" applyBorder="1" applyAlignment="1" applyProtection="1">
      <alignment horizontal="center"/>
      <protection hidden="1"/>
    </xf>
    <xf numFmtId="0" fontId="21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9" fontId="0" fillId="9" borderId="0" xfId="2" applyFont="1" applyFill="1" applyProtection="1">
      <protection hidden="1"/>
    </xf>
    <xf numFmtId="44" fontId="0" fillId="0" borderId="0" xfId="1" applyFont="1" applyBorder="1"/>
    <xf numFmtId="0" fontId="24" fillId="12" borderId="0" xfId="0" applyFont="1" applyFill="1" applyProtection="1">
      <protection locked="0"/>
    </xf>
    <xf numFmtId="2" fontId="0" fillId="9" borderId="0" xfId="0" applyNumberFormat="1" applyFill="1" applyProtection="1">
      <protection hidden="1"/>
    </xf>
    <xf numFmtId="9" fontId="0" fillId="0" borderId="0" xfId="2" applyFont="1" applyFill="1" applyBorder="1" applyProtection="1">
      <protection locked="0"/>
    </xf>
    <xf numFmtId="0" fontId="27" fillId="0" borderId="0" xfId="0" applyFont="1"/>
    <xf numFmtId="0" fontId="2" fillId="0" borderId="40" xfId="0" applyFont="1" applyBorder="1" applyAlignment="1">
      <alignment horizontal="left"/>
    </xf>
    <xf numFmtId="9" fontId="0" fillId="0" borderId="0" xfId="2" applyFont="1" applyFill="1" applyProtection="1">
      <protection hidden="1"/>
    </xf>
    <xf numFmtId="0" fontId="0" fillId="0" borderId="0" xfId="2" applyNumberFormat="1" applyFont="1" applyFill="1" applyProtection="1">
      <protection locked="0"/>
    </xf>
    <xf numFmtId="0" fontId="9" fillId="0" borderId="1" xfId="0" applyFont="1" applyBorder="1" applyAlignment="1" applyProtection="1">
      <alignment horizontal="center"/>
      <protection hidden="1"/>
    </xf>
    <xf numFmtId="1" fontId="2" fillId="10" borderId="1" xfId="0" applyNumberFormat="1" applyFont="1" applyFill="1" applyBorder="1" applyAlignment="1" applyProtection="1">
      <alignment horizontal="center"/>
      <protection hidden="1"/>
    </xf>
    <xf numFmtId="2" fontId="1" fillId="0" borderId="1" xfId="0" applyNumberFormat="1" applyFont="1" applyBorder="1" applyAlignment="1" applyProtection="1">
      <alignment horizontal="center"/>
      <protection hidden="1"/>
    </xf>
    <xf numFmtId="2" fontId="1" fillId="9" borderId="18" xfId="0" applyNumberFormat="1" applyFont="1" applyFill="1" applyBorder="1" applyAlignment="1" applyProtection="1">
      <alignment horizontal="center"/>
      <protection hidden="1"/>
    </xf>
    <xf numFmtId="0" fontId="17" fillId="0" borderId="46" xfId="0" applyFont="1" applyBorder="1" applyAlignment="1" applyProtection="1">
      <alignment horizontal="center" wrapText="1"/>
      <protection hidden="1"/>
    </xf>
    <xf numFmtId="1" fontId="15" fillId="10" borderId="47" xfId="0" applyNumberFormat="1" applyFont="1" applyFill="1" applyBorder="1" applyAlignment="1" applyProtection="1">
      <alignment horizontal="center"/>
      <protection hidden="1"/>
    </xf>
    <xf numFmtId="1" fontId="15" fillId="9" borderId="47" xfId="0" applyNumberFormat="1" applyFont="1" applyFill="1" applyBorder="1" applyAlignment="1" applyProtection="1">
      <alignment horizontal="center"/>
      <protection hidden="1"/>
    </xf>
    <xf numFmtId="2" fontId="16" fillId="0" borderId="47" xfId="0" applyNumberFormat="1" applyFont="1" applyBorder="1" applyAlignment="1" applyProtection="1">
      <alignment horizontal="center"/>
      <protection hidden="1"/>
    </xf>
    <xf numFmtId="2" fontId="16" fillId="9" borderId="48" xfId="0" applyNumberFormat="1" applyFont="1" applyFill="1" applyBorder="1" applyAlignment="1" applyProtection="1">
      <alignment horizontal="center"/>
      <protection hidden="1"/>
    </xf>
    <xf numFmtId="2" fontId="1" fillId="11" borderId="18" xfId="0" applyNumberFormat="1" applyFont="1" applyFill="1" applyBorder="1" applyAlignment="1" applyProtection="1">
      <alignment horizontal="center"/>
      <protection hidden="1"/>
    </xf>
    <xf numFmtId="2" fontId="16" fillId="0" borderId="46" xfId="0" applyNumberFormat="1" applyFont="1" applyBorder="1" applyAlignment="1" applyProtection="1">
      <alignment horizontal="center"/>
      <protection hidden="1"/>
    </xf>
    <xf numFmtId="2" fontId="16" fillId="11" borderId="48" xfId="0" applyNumberFormat="1" applyFont="1" applyFill="1" applyBorder="1" applyAlignment="1" applyProtection="1">
      <alignment horizontal="center"/>
      <protection hidden="1"/>
    </xf>
    <xf numFmtId="0" fontId="28" fillId="0" borderId="0" xfId="0" applyFont="1"/>
    <xf numFmtId="0" fontId="27" fillId="0" borderId="40" xfId="0" applyFont="1" applyBorder="1"/>
    <xf numFmtId="0" fontId="27" fillId="0" borderId="45" xfId="0" applyFont="1" applyBorder="1"/>
    <xf numFmtId="10" fontId="0" fillId="12" borderId="3" xfId="2" applyNumberFormat="1" applyFont="1" applyFill="1" applyBorder="1" applyProtection="1">
      <protection locked="0"/>
    </xf>
    <xf numFmtId="0" fontId="0" fillId="12" borderId="0" xfId="0" applyFill="1" applyProtection="1">
      <protection hidden="1"/>
    </xf>
    <xf numFmtId="9" fontId="0" fillId="12" borderId="3" xfId="2" applyFont="1" applyFill="1" applyBorder="1" applyProtection="1">
      <protection hidden="1"/>
    </xf>
    <xf numFmtId="0" fontId="0" fillId="9" borderId="0" xfId="0" applyFill="1" applyProtection="1">
      <protection hidden="1"/>
    </xf>
    <xf numFmtId="9" fontId="0" fillId="12" borderId="0" xfId="2" applyFont="1" applyFill="1" applyProtection="1">
      <protection hidden="1"/>
    </xf>
    <xf numFmtId="0" fontId="0" fillId="9" borderId="0" xfId="0" applyFill="1" applyAlignment="1" applyProtection="1">
      <alignment wrapText="1"/>
      <protection hidden="1"/>
    </xf>
    <xf numFmtId="0" fontId="0" fillId="10" borderId="0" xfId="0" applyFill="1" applyAlignment="1" applyProtection="1">
      <alignment wrapText="1"/>
      <protection hidden="1"/>
    </xf>
    <xf numFmtId="44" fontId="0" fillId="9" borderId="3" xfId="1" applyFont="1" applyFill="1" applyBorder="1" applyProtection="1">
      <protection hidden="1"/>
    </xf>
    <xf numFmtId="2" fontId="0" fillId="10" borderId="0" xfId="0" applyNumberFormat="1" applyFill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0" fontId="0" fillId="10" borderId="38" xfId="0" applyFill="1" applyBorder="1" applyAlignment="1" applyProtection="1">
      <alignment wrapText="1"/>
      <protection hidden="1"/>
    </xf>
    <xf numFmtId="0" fontId="0" fillId="10" borderId="39" xfId="0" applyFill="1" applyBorder="1" applyAlignment="1" applyProtection="1">
      <alignment wrapText="1"/>
      <protection hidden="1"/>
    </xf>
    <xf numFmtId="0" fontId="0" fillId="10" borderId="40" xfId="0" applyFill="1" applyBorder="1" applyProtection="1">
      <protection hidden="1"/>
    </xf>
    <xf numFmtId="2" fontId="0" fillId="9" borderId="41" xfId="0" applyNumberFormat="1" applyFill="1" applyBorder="1" applyProtection="1">
      <protection hidden="1"/>
    </xf>
    <xf numFmtId="0" fontId="0" fillId="10" borderId="42" xfId="0" applyFill="1" applyBorder="1" applyProtection="1">
      <protection hidden="1"/>
    </xf>
    <xf numFmtId="2" fontId="0" fillId="9" borderId="43" xfId="0" applyNumberFormat="1" applyFill="1" applyBorder="1" applyProtection="1">
      <protection hidden="1"/>
    </xf>
    <xf numFmtId="44" fontId="0" fillId="9" borderId="49" xfId="1" applyFont="1" applyFill="1" applyBorder="1" applyProtection="1">
      <protection hidden="1"/>
    </xf>
    <xf numFmtId="2" fontId="0" fillId="9" borderId="44" xfId="0" applyNumberFormat="1" applyFill="1" applyBorder="1" applyProtection="1">
      <protection hidden="1"/>
    </xf>
    <xf numFmtId="0" fontId="0" fillId="9" borderId="0" xfId="0" applyFill="1" applyProtection="1">
      <protection locked="0"/>
    </xf>
    <xf numFmtId="1" fontId="0" fillId="9" borderId="0" xfId="0" applyNumberFormat="1" applyFill="1"/>
    <xf numFmtId="10" fontId="0" fillId="9" borderId="0" xfId="2" applyNumberFormat="1" applyFont="1" applyFill="1"/>
    <xf numFmtId="1" fontId="0" fillId="9" borderId="0" xfId="0" applyNumberFormat="1" applyFill="1" applyProtection="1">
      <protection hidden="1"/>
    </xf>
    <xf numFmtId="166" fontId="0" fillId="9" borderId="0" xfId="0" applyNumberFormat="1" applyFill="1" applyProtection="1">
      <protection hidden="1"/>
    </xf>
    <xf numFmtId="44" fontId="0" fillId="12" borderId="0" xfId="1" applyFont="1" applyFill="1" applyBorder="1" applyProtection="1">
      <protection locked="0"/>
    </xf>
    <xf numFmtId="0" fontId="0" fillId="9" borderId="38" xfId="0" applyFill="1" applyBorder="1" applyProtection="1">
      <protection hidden="1"/>
    </xf>
    <xf numFmtId="0" fontId="0" fillId="9" borderId="0" xfId="0" applyFill="1" applyAlignment="1" applyProtection="1">
      <alignment horizontal="left"/>
      <protection hidden="1"/>
    </xf>
    <xf numFmtId="0" fontId="26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43" xfId="0" applyBorder="1"/>
    <xf numFmtId="0" fontId="0" fillId="0" borderId="44" xfId="0" applyBorder="1"/>
    <xf numFmtId="0" fontId="0" fillId="0" borderId="0" xfId="0" applyProtection="1">
      <protection locked="0" hidden="1"/>
    </xf>
    <xf numFmtId="0" fontId="0" fillId="0" borderId="8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50" xfId="0" applyBorder="1"/>
    <xf numFmtId="0" fontId="0" fillId="0" borderId="51" xfId="0" applyBorder="1"/>
    <xf numFmtId="0" fontId="0" fillId="0" borderId="52" xfId="0" applyBorder="1" applyProtection="1">
      <protection locked="0"/>
    </xf>
    <xf numFmtId="0" fontId="29" fillId="0" borderId="9" xfId="0" applyFont="1" applyBorder="1"/>
    <xf numFmtId="0" fontId="14" fillId="0" borderId="0" xfId="0" applyFont="1" applyProtection="1">
      <protection locked="0"/>
    </xf>
    <xf numFmtId="0" fontId="1" fillId="0" borderId="3" xfId="0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quotePrefix="1" applyFont="1" applyProtection="1">
      <protection locked="0"/>
    </xf>
    <xf numFmtId="0" fontId="4" fillId="0" borderId="0" xfId="0" applyFont="1" applyAlignment="1">
      <alignment horizontal="right"/>
    </xf>
    <xf numFmtId="0" fontId="7" fillId="2" borderId="0" xfId="0" applyFont="1" applyFill="1" applyAlignment="1" applyProtection="1">
      <alignment horizontal="right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1" fontId="2" fillId="5" borderId="1" xfId="0" applyNumberFormat="1" applyFont="1" applyFill="1" applyBorder="1" applyAlignment="1" applyProtection="1">
      <alignment horizontal="left"/>
      <protection locked="0"/>
    </xf>
    <xf numFmtId="1" fontId="2" fillId="5" borderId="4" xfId="0" applyNumberFormat="1" applyFont="1" applyFill="1" applyBorder="1" applyAlignment="1" applyProtection="1">
      <alignment horizontal="left"/>
      <protection locked="0"/>
    </xf>
    <xf numFmtId="1" fontId="2" fillId="5" borderId="2" xfId="0" applyNumberFormat="1" applyFont="1" applyFill="1" applyBorder="1" applyAlignment="1" applyProtection="1">
      <alignment horizontal="left"/>
      <protection locked="0"/>
    </xf>
    <xf numFmtId="1" fontId="1" fillId="6" borderId="3" xfId="0" applyNumberFormat="1" applyFont="1" applyFill="1" applyBorder="1" applyAlignment="1" applyProtection="1">
      <alignment horizontal="left"/>
      <protection locked="0"/>
    </xf>
    <xf numFmtId="1" fontId="11" fillId="0" borderId="3" xfId="0" applyNumberFormat="1" applyFont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2" fillId="2" borderId="5" xfId="0" applyFont="1" applyFill="1" applyBorder="1" applyAlignment="1" applyProtection="1">
      <alignment horizontal="left"/>
      <protection locked="0"/>
    </xf>
    <xf numFmtId="0" fontId="2" fillId="2" borderId="4" xfId="0" applyFont="1" applyFill="1" applyBorder="1" applyAlignment="1" applyProtection="1">
      <alignment horizontal="left"/>
      <protection locked="0"/>
    </xf>
    <xf numFmtId="1" fontId="3" fillId="6" borderId="1" xfId="0" applyNumberFormat="1" applyFont="1" applyFill="1" applyBorder="1" applyAlignment="1" applyProtection="1">
      <alignment horizontal="center"/>
      <protection locked="0"/>
    </xf>
    <xf numFmtId="1" fontId="3" fillId="6" borderId="4" xfId="0" applyNumberFormat="1" applyFon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>
      <alignment horizontal="center" vertical="center" wrapText="1"/>
    </xf>
    <xf numFmtId="1" fontId="0" fillId="3" borderId="16" xfId="0" applyNumberFormat="1" applyFill="1" applyBorder="1" applyAlignment="1">
      <alignment horizontal="center" vertical="center" wrapText="1"/>
    </xf>
    <xf numFmtId="1" fontId="0" fillId="5" borderId="16" xfId="0" applyNumberFormat="1" applyFill="1" applyBorder="1" applyAlignment="1">
      <alignment horizontal="center" vertical="center" wrapText="1"/>
    </xf>
    <xf numFmtId="2" fontId="0" fillId="7" borderId="16" xfId="0" applyNumberFormat="1" applyFill="1" applyBorder="1" applyAlignment="1">
      <alignment horizontal="center" vertical="center" wrapText="1"/>
    </xf>
    <xf numFmtId="2" fontId="0" fillId="7" borderId="17" xfId="0" applyNumberFormat="1" applyFill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4" fillId="3" borderId="12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10" fillId="5" borderId="0" xfId="0" applyFont="1" applyFill="1" applyAlignment="1" applyProtection="1">
      <alignment horizontal="center" vertical="center" wrapText="1"/>
      <protection locked="0"/>
    </xf>
    <xf numFmtId="0" fontId="10" fillId="5" borderId="13" xfId="0" applyFont="1" applyFill="1" applyBorder="1" applyAlignment="1" applyProtection="1">
      <alignment horizontal="center" vertical="center" wrapText="1"/>
      <protection locked="0"/>
    </xf>
    <xf numFmtId="0" fontId="4" fillId="7" borderId="0" xfId="0" applyFont="1" applyFill="1" applyAlignment="1" applyProtection="1">
      <alignment horizontal="center" vertical="center" wrapText="1"/>
      <protection locked="0"/>
    </xf>
    <xf numFmtId="0" fontId="4" fillId="7" borderId="10" xfId="0" applyFont="1" applyFill="1" applyBorder="1" applyAlignment="1" applyProtection="1">
      <alignment horizontal="center" vertical="center" wrapText="1"/>
      <protection locked="0"/>
    </xf>
    <xf numFmtId="0" fontId="4" fillId="7" borderId="13" xfId="0" applyFont="1" applyFill="1" applyBorder="1" applyAlignment="1" applyProtection="1">
      <alignment horizontal="center" vertical="center" wrapText="1"/>
      <protection locked="0"/>
    </xf>
    <xf numFmtId="0" fontId="4" fillId="7" borderId="14" xfId="0" applyFont="1" applyFill="1" applyBorder="1" applyAlignment="1" applyProtection="1">
      <alignment horizontal="center" vertical="center" wrapText="1"/>
      <protection locked="0"/>
    </xf>
    <xf numFmtId="1" fontId="2" fillId="0" borderId="3" xfId="0" applyNumberFormat="1" applyFont="1" applyBorder="1" applyAlignment="1" applyProtection="1">
      <alignment horizontal="left"/>
      <protection locked="0"/>
    </xf>
    <xf numFmtId="1" fontId="11" fillId="0" borderId="3" xfId="0" applyNumberFormat="1" applyFont="1" applyBorder="1" applyAlignment="1" applyProtection="1">
      <alignment horizontal="left"/>
      <protection locked="0"/>
    </xf>
    <xf numFmtId="1" fontId="2" fillId="4" borderId="1" xfId="0" applyNumberFormat="1" applyFont="1" applyFill="1" applyBorder="1" applyAlignment="1" applyProtection="1">
      <alignment horizontal="left"/>
      <protection locked="0"/>
    </xf>
    <xf numFmtId="1" fontId="2" fillId="4" borderId="4" xfId="0" applyNumberFormat="1" applyFont="1" applyFill="1" applyBorder="1" applyAlignment="1" applyProtection="1">
      <alignment horizontal="left"/>
      <protection locked="0"/>
    </xf>
    <xf numFmtId="1" fontId="2" fillId="4" borderId="2" xfId="0" applyNumberFormat="1" applyFont="1" applyFill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 applyProtection="1">
      <alignment horizontal="left"/>
      <protection locked="0"/>
    </xf>
    <xf numFmtId="1" fontId="2" fillId="4" borderId="3" xfId="0" applyNumberFormat="1" applyFont="1" applyFill="1" applyBorder="1" applyAlignment="1" applyProtection="1">
      <alignment horizontal="left"/>
      <protection locked="0"/>
    </xf>
    <xf numFmtId="0" fontId="1" fillId="0" borderId="11" xfId="0" applyFon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19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21" xfId="0" applyBorder="1" applyProtection="1">
      <protection locked="0"/>
    </xf>
    <xf numFmtId="0" fontId="1" fillId="0" borderId="5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23" xfId="0" applyBorder="1" applyProtection="1">
      <protection locked="0"/>
    </xf>
    <xf numFmtId="0" fontId="1" fillId="0" borderId="20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22" xfId="0" applyFont="1" applyBorder="1" applyProtection="1"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left"/>
      <protection locked="0"/>
    </xf>
    <xf numFmtId="1" fontId="2" fillId="3" borderId="4" xfId="0" applyNumberFormat="1" applyFont="1" applyFill="1" applyBorder="1" applyAlignment="1" applyProtection="1">
      <alignment horizontal="left"/>
      <protection locked="0"/>
    </xf>
    <xf numFmtId="1" fontId="1" fillId="5" borderId="1" xfId="0" applyNumberFormat="1" applyFont="1" applyFill="1" applyBorder="1" applyAlignment="1" applyProtection="1">
      <alignment horizontal="left"/>
      <protection locked="0"/>
    </xf>
    <xf numFmtId="1" fontId="1" fillId="5" borderId="4" xfId="0" applyNumberFormat="1" applyFont="1" applyFill="1" applyBorder="1" applyAlignment="1" applyProtection="1">
      <alignment horizontal="left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1" fillId="3" borderId="2" xfId="0" applyNumberFormat="1" applyFont="1" applyFill="1" applyBorder="1" applyAlignment="1" applyProtection="1">
      <alignment horizontal="center"/>
      <protection locked="0"/>
    </xf>
    <xf numFmtId="1" fontId="11" fillId="0" borderId="1" xfId="0" applyNumberFormat="1" applyFont="1" applyBorder="1" applyAlignment="1" applyProtection="1">
      <alignment horizontal="center" wrapText="1"/>
      <protection locked="0"/>
    </xf>
    <xf numFmtId="1" fontId="11" fillId="0" borderId="2" xfId="0" applyNumberFormat="1" applyFont="1" applyBorder="1" applyAlignment="1" applyProtection="1">
      <alignment horizontal="center" wrapText="1"/>
      <protection locked="0"/>
    </xf>
    <xf numFmtId="1" fontId="1" fillId="5" borderId="3" xfId="0" applyNumberFormat="1" applyFont="1" applyFill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center"/>
      <protection locked="0"/>
    </xf>
    <xf numFmtId="1" fontId="1" fillId="3" borderId="3" xfId="0" applyNumberFormat="1" applyFont="1" applyFill="1" applyBorder="1" applyAlignment="1" applyProtection="1">
      <alignment horizontal="left"/>
      <protection locked="0"/>
    </xf>
    <xf numFmtId="0" fontId="25" fillId="9" borderId="0" xfId="0" applyFont="1" applyFill="1" applyAlignment="1" applyProtection="1">
      <alignment wrapText="1"/>
      <protection hidden="1"/>
    </xf>
    <xf numFmtId="0" fontId="25" fillId="0" borderId="0" xfId="0" applyFont="1" applyAlignment="1">
      <alignment wrapText="1"/>
    </xf>
    <xf numFmtId="1" fontId="2" fillId="0" borderId="1" xfId="0" applyNumberFormat="1" applyFont="1" applyBorder="1" applyAlignment="1" applyProtection="1">
      <alignment horizontal="left"/>
      <protection hidden="1"/>
    </xf>
    <xf numFmtId="1" fontId="2" fillId="0" borderId="2" xfId="0" applyNumberFormat="1" applyFont="1" applyBorder="1" applyAlignment="1" applyProtection="1">
      <alignment horizontal="left"/>
      <protection hidden="1"/>
    </xf>
    <xf numFmtId="1" fontId="11" fillId="0" borderId="1" xfId="0" applyNumberFormat="1" applyFont="1" applyBorder="1" applyAlignment="1" applyProtection="1">
      <alignment horizontal="left" wrapText="1"/>
      <protection locked="0"/>
    </xf>
    <xf numFmtId="1" fontId="11" fillId="0" borderId="4" xfId="0" applyNumberFormat="1" applyFont="1" applyBorder="1" applyAlignment="1" applyProtection="1">
      <alignment horizontal="left" wrapText="1"/>
      <protection locked="0"/>
    </xf>
    <xf numFmtId="1" fontId="11" fillId="0" borderId="2" xfId="0" applyNumberFormat="1" applyFont="1" applyBorder="1" applyAlignment="1" applyProtection="1">
      <alignment horizontal="left" wrapText="1"/>
      <protection locked="0"/>
    </xf>
    <xf numFmtId="1" fontId="1" fillId="0" borderId="1" xfId="0" applyNumberFormat="1" applyFont="1" applyBorder="1" applyAlignment="1" applyProtection="1">
      <alignment horizontal="center"/>
      <protection hidden="1"/>
    </xf>
    <xf numFmtId="1" fontId="1" fillId="0" borderId="4" xfId="0" applyNumberFormat="1" applyFont="1" applyBorder="1" applyAlignment="1" applyProtection="1">
      <alignment horizontal="center"/>
      <protection hidden="1"/>
    </xf>
    <xf numFmtId="1" fontId="1" fillId="0" borderId="2" xfId="0" applyNumberFormat="1" applyFont="1" applyBorder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left"/>
      <protection hidden="1"/>
    </xf>
    <xf numFmtId="1" fontId="3" fillId="0" borderId="2" xfId="0" applyNumberFormat="1" applyFont="1" applyBorder="1" applyAlignment="1" applyProtection="1">
      <alignment horizontal="left"/>
      <protection hidden="1"/>
    </xf>
    <xf numFmtId="1" fontId="11" fillId="0" borderId="1" xfId="0" applyNumberFormat="1" applyFont="1" applyBorder="1" applyAlignment="1" applyProtection="1">
      <alignment horizontal="left"/>
      <protection locked="0"/>
    </xf>
    <xf numFmtId="1" fontId="11" fillId="0" borderId="4" xfId="0" applyNumberFormat="1" applyFont="1" applyBorder="1" applyAlignment="1" applyProtection="1">
      <alignment horizontal="left"/>
      <protection locked="0"/>
    </xf>
    <xf numFmtId="1" fontId="11" fillId="0" borderId="2" xfId="0" applyNumberFormat="1" applyFont="1" applyBorder="1" applyAlignment="1" applyProtection="1">
      <alignment horizontal="left"/>
      <protection locked="0"/>
    </xf>
    <xf numFmtId="1" fontId="1" fillId="2" borderId="1" xfId="0" applyNumberFormat="1" applyFont="1" applyFill="1" applyBorder="1" applyAlignment="1" applyProtection="1">
      <alignment horizontal="left"/>
      <protection hidden="1"/>
    </xf>
    <xf numFmtId="1" fontId="1" fillId="2" borderId="2" xfId="0" applyNumberFormat="1" applyFont="1" applyFill="1" applyBorder="1" applyAlignment="1" applyProtection="1">
      <alignment horizontal="left"/>
      <protection hidden="1"/>
    </xf>
    <xf numFmtId="1" fontId="2" fillId="9" borderId="1" xfId="0" applyNumberFormat="1" applyFont="1" applyFill="1" applyBorder="1" applyAlignment="1" applyProtection="1">
      <alignment horizontal="left"/>
      <protection hidden="1"/>
    </xf>
    <xf numFmtId="1" fontId="2" fillId="9" borderId="4" xfId="0" applyNumberFormat="1" applyFont="1" applyFill="1" applyBorder="1" applyAlignment="1" applyProtection="1">
      <alignment horizontal="left"/>
      <protection hidden="1"/>
    </xf>
    <xf numFmtId="1" fontId="2" fillId="9" borderId="1" xfId="0" applyNumberFormat="1" applyFont="1" applyFill="1" applyBorder="1" applyAlignment="1" applyProtection="1">
      <alignment horizontal="left"/>
      <protection locked="0"/>
    </xf>
    <xf numFmtId="1" fontId="2" fillId="9" borderId="4" xfId="0" applyNumberFormat="1" applyFont="1" applyFill="1" applyBorder="1" applyAlignment="1" applyProtection="1">
      <alignment horizontal="left"/>
      <protection locked="0"/>
    </xf>
    <xf numFmtId="1" fontId="2" fillId="9" borderId="2" xfId="0" applyNumberFormat="1" applyFont="1" applyFill="1" applyBorder="1" applyAlignment="1" applyProtection="1">
      <alignment horizontal="left"/>
      <protection locked="0"/>
    </xf>
    <xf numFmtId="1" fontId="1" fillId="9" borderId="4" xfId="0" applyNumberFormat="1" applyFont="1" applyFill="1" applyBorder="1" applyAlignment="1" applyProtection="1">
      <alignment horizontal="left"/>
      <protection locked="0"/>
    </xf>
    <xf numFmtId="1" fontId="1" fillId="9" borderId="2" xfId="0" applyNumberFormat="1" applyFont="1" applyFill="1" applyBorder="1" applyAlignment="1" applyProtection="1">
      <alignment horizontal="left"/>
      <protection locked="0"/>
    </xf>
    <xf numFmtId="1" fontId="1" fillId="11" borderId="4" xfId="0" applyNumberFormat="1" applyFont="1" applyFill="1" applyBorder="1" applyAlignment="1" applyProtection="1">
      <alignment horizontal="left"/>
      <protection locked="0"/>
    </xf>
    <xf numFmtId="1" fontId="1" fillId="11" borderId="2" xfId="0" applyNumberFormat="1" applyFont="1" applyFill="1" applyBorder="1" applyAlignment="1" applyProtection="1">
      <alignment horizontal="left"/>
      <protection locked="0"/>
    </xf>
    <xf numFmtId="1" fontId="2" fillId="4" borderId="22" xfId="0" applyNumberFormat="1" applyFont="1" applyFill="1" applyBorder="1" applyAlignment="1" applyProtection="1">
      <alignment horizontal="left"/>
      <protection hidden="1"/>
    </xf>
    <xf numFmtId="1" fontId="2" fillId="4" borderId="5" xfId="0" applyNumberFormat="1" applyFont="1" applyFill="1" applyBorder="1" applyAlignment="1" applyProtection="1">
      <alignment horizontal="left"/>
      <protection hidden="1"/>
    </xf>
    <xf numFmtId="1" fontId="2" fillId="4" borderId="23" xfId="0" applyNumberFormat="1" applyFont="1" applyFill="1" applyBorder="1" applyAlignment="1" applyProtection="1">
      <alignment horizontal="left"/>
      <protection hidden="1"/>
    </xf>
    <xf numFmtId="1" fontId="2" fillId="10" borderId="22" xfId="0" applyNumberFormat="1" applyFont="1" applyFill="1" applyBorder="1" applyAlignment="1" applyProtection="1">
      <alignment horizontal="left"/>
      <protection hidden="1"/>
    </xf>
    <xf numFmtId="1" fontId="2" fillId="10" borderId="5" xfId="0" applyNumberFormat="1" applyFont="1" applyFill="1" applyBorder="1" applyAlignment="1" applyProtection="1">
      <alignment horizontal="left"/>
      <protection hidden="1"/>
    </xf>
    <xf numFmtId="1" fontId="2" fillId="10" borderId="0" xfId="0" applyNumberFormat="1" applyFont="1" applyFill="1" applyAlignment="1" applyProtection="1">
      <alignment horizontal="left"/>
      <protection hidden="1"/>
    </xf>
    <xf numFmtId="1" fontId="2" fillId="10" borderId="23" xfId="0" applyNumberFormat="1" applyFont="1" applyFill="1" applyBorder="1" applyAlignment="1" applyProtection="1">
      <alignment horizontal="left"/>
      <protection hidden="1"/>
    </xf>
    <xf numFmtId="1" fontId="11" fillId="0" borderId="45" xfId="0" applyNumberFormat="1" applyFont="1" applyBorder="1" applyAlignment="1" applyProtection="1">
      <alignment horizontal="left" wrapText="1"/>
      <protection locked="0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7" fillId="2" borderId="0" xfId="0" applyFont="1" applyFill="1" applyAlignment="1" applyProtection="1">
      <alignment horizontal="right"/>
      <protection hidden="1"/>
    </xf>
    <xf numFmtId="0" fontId="7" fillId="0" borderId="4" xfId="0" applyFont="1" applyBorder="1" applyAlignment="1" applyProtection="1">
      <alignment horizontal="left"/>
      <protection hidden="1"/>
    </xf>
    <xf numFmtId="0" fontId="8" fillId="0" borderId="1" xfId="0" applyFont="1" applyBorder="1" applyAlignment="1" applyProtection="1">
      <alignment horizontal="right"/>
      <protection hidden="1"/>
    </xf>
    <xf numFmtId="0" fontId="8" fillId="0" borderId="2" xfId="0" applyFont="1" applyBorder="1" applyAlignment="1" applyProtection="1">
      <alignment horizontal="right"/>
      <protection hidden="1"/>
    </xf>
    <xf numFmtId="0" fontId="1" fillId="0" borderId="5" xfId="0" applyFont="1" applyBorder="1" applyAlignment="1" applyProtection="1">
      <alignment horizontal="center"/>
      <protection hidden="1"/>
    </xf>
    <xf numFmtId="1" fontId="3" fillId="10" borderId="1" xfId="0" applyNumberFormat="1" applyFont="1" applyFill="1" applyBorder="1" applyAlignment="1" applyProtection="1">
      <alignment horizontal="center"/>
      <protection hidden="1"/>
    </xf>
    <xf numFmtId="1" fontId="3" fillId="10" borderId="4" xfId="0" applyNumberFormat="1" applyFont="1" applyFill="1" applyBorder="1" applyAlignment="1" applyProtection="1">
      <alignment horizontal="center"/>
      <protection hidden="1"/>
    </xf>
    <xf numFmtId="1" fontId="1" fillId="10" borderId="4" xfId="0" applyNumberFormat="1" applyFont="1" applyFill="1" applyBorder="1" applyAlignment="1" applyProtection="1">
      <alignment horizontal="left"/>
      <protection hidden="1"/>
    </xf>
    <xf numFmtId="1" fontId="1" fillId="10" borderId="2" xfId="0" applyNumberFormat="1" applyFont="1" applyFill="1" applyBorder="1" applyAlignment="1" applyProtection="1">
      <alignment horizontal="left"/>
      <protection hidden="1"/>
    </xf>
    <xf numFmtId="1" fontId="1" fillId="9" borderId="4" xfId="0" applyNumberFormat="1" applyFont="1" applyFill="1" applyBorder="1" applyAlignment="1" applyProtection="1">
      <alignment horizontal="center"/>
      <protection hidden="1"/>
    </xf>
    <xf numFmtId="1" fontId="1" fillId="9" borderId="2" xfId="0" applyNumberFormat="1" applyFont="1" applyFill="1" applyBorder="1" applyAlignment="1" applyProtection="1">
      <alignment horizontal="center"/>
      <protection hidden="1"/>
    </xf>
    <xf numFmtId="0" fontId="7" fillId="0" borderId="5" xfId="0" applyFont="1" applyBorder="1" applyAlignment="1" applyProtection="1">
      <alignment horizontal="left"/>
      <protection hidden="1"/>
    </xf>
    <xf numFmtId="1" fontId="3" fillId="10" borderId="1" xfId="0" applyNumberFormat="1" applyFont="1" applyFill="1" applyBorder="1" applyAlignment="1" applyProtection="1">
      <alignment horizontal="center"/>
      <protection locked="0"/>
    </xf>
    <xf numFmtId="1" fontId="3" fillId="10" borderId="4" xfId="0" applyNumberFormat="1" applyFont="1" applyFill="1" applyBorder="1" applyAlignment="1" applyProtection="1">
      <alignment horizontal="center"/>
      <protection locked="0"/>
    </xf>
    <xf numFmtId="0" fontId="0" fillId="0" borderId="3" xfId="0" applyBorder="1"/>
    <xf numFmtId="0" fontId="1" fillId="0" borderId="2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/>
    <xf numFmtId="1" fontId="1" fillId="10" borderId="3" xfId="0" applyNumberFormat="1" applyFont="1" applyFill="1" applyBorder="1" applyAlignment="1" applyProtection="1">
      <alignment horizontal="left"/>
      <protection locked="0"/>
    </xf>
    <xf numFmtId="0" fontId="0" fillId="10" borderId="3" xfId="0" applyFill="1" applyBorder="1"/>
    <xf numFmtId="1" fontId="1" fillId="9" borderId="3" xfId="0" applyNumberFormat="1" applyFont="1" applyFill="1" applyBorder="1" applyAlignment="1" applyProtection="1">
      <alignment horizontal="center"/>
      <protection locked="0"/>
    </xf>
    <xf numFmtId="0" fontId="0" fillId="9" borderId="3" xfId="0" applyFill="1" applyBorder="1"/>
    <xf numFmtId="1" fontId="1" fillId="9" borderId="3" xfId="0" applyNumberFormat="1" applyFont="1" applyFill="1" applyBorder="1" applyAlignment="1" applyProtection="1">
      <alignment horizontal="left"/>
      <protection locked="0"/>
    </xf>
    <xf numFmtId="1" fontId="2" fillId="10" borderId="1" xfId="0" applyNumberFormat="1" applyFont="1" applyFill="1" applyBorder="1" applyAlignment="1" applyProtection="1">
      <alignment horizontal="left"/>
      <protection locked="0"/>
    </xf>
    <xf numFmtId="1" fontId="2" fillId="10" borderId="4" xfId="0" applyNumberFormat="1" applyFont="1" applyFill="1" applyBorder="1" applyAlignment="1" applyProtection="1">
      <alignment horizontal="left"/>
      <protection locked="0"/>
    </xf>
    <xf numFmtId="1" fontId="2" fillId="10" borderId="5" xfId="0" applyNumberFormat="1" applyFont="1" applyFill="1" applyBorder="1" applyAlignment="1" applyProtection="1">
      <alignment horizontal="left"/>
      <protection locked="0"/>
    </xf>
    <xf numFmtId="1" fontId="2" fillId="10" borderId="2" xfId="0" applyNumberFormat="1" applyFont="1" applyFill="1" applyBorder="1" applyAlignment="1" applyProtection="1">
      <alignment horizontal="left"/>
      <protection locked="0"/>
    </xf>
    <xf numFmtId="1" fontId="2" fillId="9" borderId="1" xfId="0" applyNumberFormat="1" applyFont="1" applyFill="1" applyBorder="1" applyAlignment="1">
      <alignment horizontal="left"/>
    </xf>
    <xf numFmtId="1" fontId="2" fillId="9" borderId="4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right"/>
    </xf>
    <xf numFmtId="0" fontId="7" fillId="12" borderId="5" xfId="0" applyFont="1" applyFill="1" applyBorder="1" applyAlignment="1" applyProtection="1">
      <alignment horizontal="left"/>
      <protection locked="0"/>
    </xf>
    <xf numFmtId="0" fontId="0" fillId="12" borderId="5" xfId="0" applyFill="1" applyBorder="1" applyAlignment="1" applyProtection="1">
      <alignment horizontal="left"/>
      <protection locked="0"/>
    </xf>
    <xf numFmtId="0" fontId="7" fillId="12" borderId="4" xfId="0" applyFont="1" applyFill="1" applyBorder="1" applyAlignment="1" applyProtection="1">
      <alignment horizontal="left"/>
      <protection locked="0"/>
    </xf>
    <xf numFmtId="0" fontId="0" fillId="12" borderId="4" xfId="0" applyFill="1" applyBorder="1" applyAlignment="1" applyProtection="1">
      <alignment horizontal="left"/>
      <protection locked="0"/>
    </xf>
    <xf numFmtId="0" fontId="7" fillId="2" borderId="4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1" fillId="0" borderId="2" xfId="0" applyFont="1" applyBorder="1" applyProtection="1">
      <protection locked="0"/>
    </xf>
    <xf numFmtId="0" fontId="0" fillId="0" borderId="3" xfId="0" applyBorder="1" applyProtection="1">
      <protection locked="0"/>
    </xf>
    <xf numFmtId="0" fontId="1" fillId="0" borderId="2" xfId="0" applyFont="1" applyBorder="1"/>
    <xf numFmtId="2" fontId="0" fillId="9" borderId="32" xfId="0" applyNumberFormat="1" applyFill="1" applyBorder="1" applyAlignment="1">
      <alignment horizontal="center" vertical="center" wrapText="1"/>
    </xf>
    <xf numFmtId="0" fontId="0" fillId="0" borderId="21" xfId="0" applyBorder="1"/>
    <xf numFmtId="0" fontId="13" fillId="0" borderId="22" xfId="0" applyFont="1" applyBorder="1" applyProtection="1">
      <protection locked="0"/>
    </xf>
    <xf numFmtId="0" fontId="0" fillId="0" borderId="5" xfId="0" applyBorder="1"/>
    <xf numFmtId="1" fontId="0" fillId="0" borderId="0" xfId="0" applyNumberFormat="1" applyAlignment="1">
      <alignment horizontal="center" vertical="center" wrapText="1"/>
    </xf>
    <xf numFmtId="0" fontId="4" fillId="10" borderId="31" xfId="0" applyFont="1" applyFill="1" applyBorder="1" applyAlignment="1" applyProtection="1">
      <alignment horizontal="center" vertical="center" wrapText="1"/>
      <protection locked="0"/>
    </xf>
    <xf numFmtId="0" fontId="10" fillId="10" borderId="31" xfId="0" applyFont="1" applyFill="1" applyBorder="1" applyAlignment="1" applyProtection="1">
      <alignment horizontal="center" vertical="center" wrapText="1"/>
      <protection locked="0"/>
    </xf>
    <xf numFmtId="2" fontId="16" fillId="9" borderId="32" xfId="0" applyNumberFormat="1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left"/>
    </xf>
    <xf numFmtId="1" fontId="1" fillId="0" borderId="1" xfId="0" applyNumberFormat="1" applyFont="1" applyBorder="1" applyAlignment="1" applyProtection="1">
      <alignment horizontal="center"/>
      <protection locked="0"/>
    </xf>
    <xf numFmtId="1" fontId="1" fillId="0" borderId="2" xfId="0" applyNumberFormat="1" applyFont="1" applyBorder="1" applyAlignment="1" applyProtection="1">
      <alignment horizontal="center"/>
      <protection locked="0"/>
    </xf>
    <xf numFmtId="1" fontId="11" fillId="0" borderId="22" xfId="0" applyNumberFormat="1" applyFont="1" applyBorder="1" applyAlignment="1" applyProtection="1">
      <alignment horizontal="left" wrapText="1"/>
      <protection locked="0"/>
    </xf>
    <xf numFmtId="1" fontId="11" fillId="0" borderId="5" xfId="0" applyNumberFormat="1" applyFont="1" applyBorder="1" applyAlignment="1" applyProtection="1">
      <alignment horizontal="left" wrapText="1"/>
      <protection locked="0"/>
    </xf>
    <xf numFmtId="0" fontId="0" fillId="0" borderId="23" xfId="0" applyBorder="1"/>
    <xf numFmtId="0" fontId="0" fillId="9" borderId="2" xfId="0" applyFill="1" applyBorder="1"/>
    <xf numFmtId="0" fontId="13" fillId="0" borderId="1" xfId="0" applyFont="1" applyBorder="1" applyProtection="1">
      <protection locked="0"/>
    </xf>
    <xf numFmtId="0" fontId="0" fillId="0" borderId="4" xfId="0" applyBorder="1"/>
    <xf numFmtId="0" fontId="26" fillId="0" borderId="4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2" xfId="0" applyBorder="1" applyProtection="1">
      <protection locked="0"/>
    </xf>
    <xf numFmtId="0" fontId="26" fillId="12" borderId="4" xfId="0" applyFont="1" applyFill="1" applyBorder="1" applyProtection="1">
      <protection locked="0"/>
    </xf>
    <xf numFmtId="0" fontId="0" fillId="12" borderId="4" xfId="0" applyFill="1" applyBorder="1" applyProtection="1">
      <protection locked="0"/>
    </xf>
    <xf numFmtId="0" fontId="0" fillId="12" borderId="2" xfId="0" applyFill="1" applyBorder="1" applyProtection="1">
      <protection locked="0"/>
    </xf>
    <xf numFmtId="0" fontId="13" fillId="0" borderId="18" xfId="0" applyFont="1" applyBorder="1" applyProtection="1">
      <protection locked="0"/>
    </xf>
    <xf numFmtId="0" fontId="0" fillId="0" borderId="11" xfId="0" applyBorder="1"/>
    <xf numFmtId="0" fontId="7" fillId="12" borderId="1" xfId="0" applyFont="1" applyFill="1" applyBorder="1" applyAlignment="1" applyProtection="1">
      <alignment horizontal="center"/>
      <protection locked="0"/>
    </xf>
    <xf numFmtId="0" fontId="0" fillId="12" borderId="2" xfId="0" applyFill="1" applyBorder="1" applyAlignment="1" applyProtection="1">
      <alignment horizontal="center"/>
      <protection locked="0"/>
    </xf>
    <xf numFmtId="0" fontId="26" fillId="0" borderId="11" xfId="0" applyFont="1" applyBorder="1" applyProtection="1">
      <protection locked="0"/>
    </xf>
    <xf numFmtId="0" fontId="0" fillId="0" borderId="19" xfId="0" applyBorder="1"/>
    <xf numFmtId="0" fontId="26" fillId="0" borderId="5" xfId="0" applyFont="1" applyBorder="1" applyProtection="1">
      <protection locked="0"/>
    </xf>
    <xf numFmtId="0" fontId="0" fillId="0" borderId="2" xfId="0" applyBorder="1"/>
    <xf numFmtId="1" fontId="2" fillId="4" borderId="5" xfId="0" applyNumberFormat="1" applyFont="1" applyFill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>
      <alignment horizontal="left"/>
    </xf>
    <xf numFmtId="0" fontId="7" fillId="2" borderId="0" xfId="0" applyFont="1" applyFill="1" applyAlignment="1">
      <alignment horizontal="right"/>
    </xf>
    <xf numFmtId="0" fontId="2" fillId="2" borderId="5" xfId="0" applyFont="1" applyFill="1" applyBorder="1" applyAlignment="1">
      <alignment horizontal="left"/>
    </xf>
    <xf numFmtId="17" fontId="2" fillId="2" borderId="5" xfId="0" applyNumberFormat="1" applyFont="1" applyFill="1" applyBorder="1" applyAlignment="1">
      <alignment horizontal="left"/>
    </xf>
    <xf numFmtId="0" fontId="8" fillId="0" borderId="1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1" fontId="3" fillId="10" borderId="1" xfId="0" applyNumberFormat="1" applyFont="1" applyFill="1" applyBorder="1" applyAlignment="1">
      <alignment horizontal="center"/>
    </xf>
    <xf numFmtId="1" fontId="3" fillId="10" borderId="4" xfId="0" applyNumberFormat="1" applyFont="1" applyFill="1" applyBorder="1" applyAlignment="1">
      <alignment horizontal="center"/>
    </xf>
    <xf numFmtId="1" fontId="1" fillId="9" borderId="1" xfId="0" applyNumberFormat="1" applyFont="1" applyFill="1" applyBorder="1" applyAlignment="1" applyProtection="1">
      <alignment horizontal="center"/>
      <protection locked="0"/>
    </xf>
    <xf numFmtId="1" fontId="1" fillId="9" borderId="2" xfId="0" applyNumberFormat="1" applyFont="1" applyFill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left"/>
    </xf>
    <xf numFmtId="1" fontId="2" fillId="10" borderId="1" xfId="0" applyNumberFormat="1" applyFont="1" applyFill="1" applyBorder="1" applyAlignment="1">
      <alignment horizontal="left"/>
    </xf>
    <xf numFmtId="1" fontId="2" fillId="10" borderId="4" xfId="0" applyNumberFormat="1" applyFont="1" applyFill="1" applyBorder="1" applyAlignment="1">
      <alignment horizontal="left"/>
    </xf>
    <xf numFmtId="1" fontId="2" fillId="10" borderId="2" xfId="0" applyNumberFormat="1" applyFont="1" applyFill="1" applyBorder="1" applyAlignment="1">
      <alignment horizontal="left"/>
    </xf>
    <xf numFmtId="1" fontId="1" fillId="10" borderId="1" xfId="0" applyNumberFormat="1" applyFont="1" applyFill="1" applyBorder="1" applyAlignment="1">
      <alignment horizontal="left"/>
    </xf>
    <xf numFmtId="1" fontId="1" fillId="10" borderId="4" xfId="0" applyNumberFormat="1" applyFont="1" applyFill="1" applyBorder="1" applyAlignment="1">
      <alignment horizontal="left"/>
    </xf>
    <xf numFmtId="1" fontId="1" fillId="11" borderId="3" xfId="0" applyNumberFormat="1" applyFont="1" applyFill="1" applyBorder="1" applyAlignment="1" applyProtection="1">
      <alignment horizontal="left"/>
      <protection locked="0"/>
    </xf>
    <xf numFmtId="1" fontId="2" fillId="4" borderId="1" xfId="0" applyNumberFormat="1" applyFont="1" applyFill="1" applyBorder="1" applyAlignment="1">
      <alignment horizontal="left"/>
    </xf>
    <xf numFmtId="1" fontId="2" fillId="4" borderId="4" xfId="0" applyNumberFormat="1" applyFont="1" applyFill="1" applyBorder="1" applyAlignment="1">
      <alignment horizontal="left"/>
    </xf>
    <xf numFmtId="1" fontId="2" fillId="4" borderId="2" xfId="0" applyNumberFormat="1" applyFont="1" applyFill="1" applyBorder="1" applyAlignment="1">
      <alignment horizontal="left"/>
    </xf>
    <xf numFmtId="1" fontId="2" fillId="9" borderId="3" xfId="0" applyNumberFormat="1" applyFont="1" applyFill="1" applyBorder="1" applyAlignment="1" applyProtection="1">
      <alignment horizontal="left"/>
      <protection locked="0"/>
    </xf>
    <xf numFmtId="1" fontId="1" fillId="0" borderId="4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10" borderId="13" xfId="0" applyFont="1" applyFill="1" applyBorder="1" applyAlignment="1">
      <alignment horizontal="center" vertical="center" wrapText="1"/>
    </xf>
    <xf numFmtId="0" fontId="10" fillId="10" borderId="0" xfId="0" applyFont="1" applyFill="1" applyAlignment="1">
      <alignment horizontal="center" vertical="center" wrapText="1"/>
    </xf>
    <xf numFmtId="0" fontId="10" fillId="10" borderId="13" xfId="0" applyFont="1" applyFill="1" applyBorder="1" applyAlignment="1">
      <alignment horizontal="center" vertical="center" wrapText="1"/>
    </xf>
    <xf numFmtId="0" fontId="4" fillId="10" borderId="10" xfId="0" applyFont="1" applyFill="1" applyBorder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1" fontId="0" fillId="9" borderId="15" xfId="0" applyNumberFormat="1" applyFill="1" applyBorder="1" applyAlignment="1">
      <alignment horizontal="center" vertical="center" wrapText="1"/>
    </xf>
    <xf numFmtId="1" fontId="0" fillId="9" borderId="16" xfId="0" applyNumberFormat="1" applyFill="1" applyBorder="1" applyAlignment="1">
      <alignment horizontal="center" vertical="center" wrapText="1"/>
    </xf>
    <xf numFmtId="2" fontId="0" fillId="9" borderId="16" xfId="0" applyNumberFormat="1" applyFill="1" applyBorder="1" applyAlignment="1">
      <alignment horizontal="center" vertical="center" wrapText="1"/>
    </xf>
    <xf numFmtId="2" fontId="0" fillId="9" borderId="17" xfId="0" applyNumberFormat="1" applyFill="1" applyBorder="1" applyAlignment="1">
      <alignment horizontal="center" vertical="center" wrapText="1"/>
    </xf>
    <xf numFmtId="0" fontId="13" fillId="0" borderId="11" xfId="0" applyFont="1" applyBorder="1" applyAlignment="1" applyProtection="1">
      <alignment horizontal="left"/>
      <protection locked="0"/>
    </xf>
    <xf numFmtId="0" fontId="26" fillId="0" borderId="11" xfId="0" applyFont="1" applyBorder="1" applyAlignment="1" applyProtection="1">
      <alignment horizontal="left"/>
      <protection locked="0"/>
    </xf>
    <xf numFmtId="0" fontId="26" fillId="0" borderId="19" xfId="0" applyFont="1" applyBorder="1" applyAlignment="1" applyProtection="1">
      <alignment horizontal="left"/>
      <protection locked="0"/>
    </xf>
    <xf numFmtId="0" fontId="13" fillId="0" borderId="18" xfId="0" applyFont="1" applyBorder="1"/>
    <xf numFmtId="0" fontId="26" fillId="0" borderId="11" xfId="0" applyFont="1" applyBorder="1"/>
    <xf numFmtId="0" fontId="13" fillId="0" borderId="11" xfId="0" applyFont="1" applyBorder="1" applyProtection="1">
      <protection locked="0"/>
    </xf>
    <xf numFmtId="0" fontId="26" fillId="0" borderId="19" xfId="0" applyFont="1" applyBorder="1" applyProtection="1">
      <protection locked="0"/>
    </xf>
    <xf numFmtId="0" fontId="13" fillId="0" borderId="5" xfId="0" applyFont="1" applyBorder="1"/>
    <xf numFmtId="0" fontId="26" fillId="0" borderId="5" xfId="0" applyFont="1" applyBorder="1"/>
    <xf numFmtId="0" fontId="26" fillId="0" borderId="23" xfId="0" applyFont="1" applyBorder="1"/>
    <xf numFmtId="0" fontId="13" fillId="0" borderId="22" xfId="0" applyFont="1" applyBorder="1"/>
    <xf numFmtId="0" fontId="13" fillId="0" borderId="0" xfId="0" applyFont="1"/>
    <xf numFmtId="0" fontId="26" fillId="0" borderId="0" xfId="0" applyFont="1"/>
    <xf numFmtId="0" fontId="26" fillId="0" borderId="21" xfId="0" applyFont="1" applyBorder="1"/>
    <xf numFmtId="0" fontId="13" fillId="0" borderId="20" xfId="0" applyFont="1" applyBorder="1"/>
    <xf numFmtId="0" fontId="13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6" fillId="0" borderId="21" xfId="0" applyFont="1" applyBorder="1" applyProtection="1"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1" fillId="0" borderId="5" xfId="0" applyFont="1" applyBorder="1"/>
    <xf numFmtId="0" fontId="1" fillId="0" borderId="0" xfId="0" applyFont="1"/>
    <xf numFmtId="0" fontId="1" fillId="0" borderId="20" xfId="0" applyFont="1" applyBorder="1"/>
    <xf numFmtId="1" fontId="11" fillId="0" borderId="3" xfId="0" applyNumberFormat="1" applyFont="1" applyBorder="1" applyAlignment="1">
      <alignment horizontal="left" wrapText="1"/>
    </xf>
    <xf numFmtId="1" fontId="1" fillId="10" borderId="3" xfId="0" applyNumberFormat="1" applyFont="1" applyFill="1" applyBorder="1" applyAlignment="1">
      <alignment horizontal="left"/>
    </xf>
    <xf numFmtId="1" fontId="1" fillId="9" borderId="1" xfId="0" applyNumberFormat="1" applyFont="1" applyFill="1" applyBorder="1" applyAlignment="1">
      <alignment horizontal="center"/>
    </xf>
    <xf numFmtId="1" fontId="1" fillId="9" borderId="2" xfId="0" applyNumberFormat="1" applyFont="1" applyFill="1" applyBorder="1" applyAlignment="1">
      <alignment horizontal="center"/>
    </xf>
    <xf numFmtId="1" fontId="1" fillId="9" borderId="3" xfId="0" applyNumberFormat="1" applyFont="1" applyFill="1" applyBorder="1" applyAlignment="1">
      <alignment horizontal="left"/>
    </xf>
    <xf numFmtId="1" fontId="11" fillId="0" borderId="1" xfId="0" applyNumberFormat="1" applyFont="1" applyBorder="1" applyAlignment="1">
      <alignment horizontal="center" wrapText="1"/>
    </xf>
    <xf numFmtId="1" fontId="11" fillId="0" borderId="2" xfId="0" applyNumberFormat="1" applyFont="1" applyBorder="1" applyAlignment="1">
      <alignment horizontal="center" wrapText="1"/>
    </xf>
    <xf numFmtId="1" fontId="1" fillId="11" borderId="3" xfId="0" applyNumberFormat="1" applyFont="1" applyFill="1" applyBorder="1" applyAlignment="1">
      <alignment horizontal="left"/>
    </xf>
    <xf numFmtId="1" fontId="11" fillId="0" borderId="3" xfId="0" applyNumberFormat="1" applyFont="1" applyBorder="1" applyAlignment="1">
      <alignment horizontal="left"/>
    </xf>
    <xf numFmtId="1" fontId="2" fillId="9" borderId="3" xfId="0" applyNumberFormat="1" applyFont="1" applyFill="1" applyBorder="1" applyAlignment="1">
      <alignment horizontal="left"/>
    </xf>
  </cellXfs>
  <cellStyles count="3">
    <cellStyle name="Normal" xfId="0" builtinId="0"/>
    <cellStyle name="Procent" xfId="2" builtinId="5"/>
    <cellStyle name="Valuta" xfId="1" builtinId="4"/>
  </cellStyles>
  <dxfs count="1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EC7C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3EDE8"/>
      <color rgb="FFF8EAEA"/>
      <color rgb="FFB9D3C7"/>
      <color rgb="FFEEC7C7"/>
      <color rgb="FFFF9999"/>
      <color rgb="FF008080"/>
      <color rgb="FFFF0066"/>
      <color rgb="FF8A0000"/>
      <color rgb="FFABCA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cid:image003.png@01D25C63.C6C34790" TargetMode="External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3.png@01D25C63.C6C3479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0" y="38100"/>
          <a:ext cx="19050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815974</xdr:colOff>
      <xdr:row>4</xdr:row>
      <xdr:rowOff>131695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E701A985-687E-4E41-B479-D0EE343A4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400" y="1250950"/>
          <a:ext cx="1158874" cy="75399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690CA755-E282-4D74-99DA-3B2288E6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86325451-46D6-4BD3-A8DE-279185591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CB801867-5755-4777-8600-A51AA09C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6F004FD5-DBCA-4128-9023-67AB42D6D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64BF720E-A687-4438-8BAF-83C6F174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9E383346-97C8-4E2A-9CBB-1053BABE1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5E500695-08A6-465B-B183-092812C77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66C04E8B-1371-4314-8AB9-23EF75089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1E405DE0-4044-4858-9DF1-DDF007FF8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B07D73E7-5B71-4660-9EA7-5B2C80A61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2C84965C-120E-4C90-B124-E918F1CC6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807084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8F85EFF5-63AA-4460-B51D-3BE9C6C97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C87F85E2-779E-4BB8-9F6E-577C9C8F5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3D681363-20D5-4B69-8DB8-FC200CEF5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71DEACE7-E577-4CAC-A96D-37AB65C3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2D78EE35-B7E7-4C85-A025-1FE8F480F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83566E21-254B-4C78-91F9-39EED2218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810259</xdr:colOff>
      <xdr:row>4</xdr:row>
      <xdr:rowOff>142490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DF90A94-2CC0-4B56-A20D-05558650D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26066</xdr:colOff>
      <xdr:row>46</xdr:row>
      <xdr:rowOff>82550</xdr:rowOff>
    </xdr:from>
    <xdr:to>
      <xdr:col>14</xdr:col>
      <xdr:colOff>37527</xdr:colOff>
      <xdr:row>75</xdr:row>
      <xdr:rowOff>1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93A79772-DE9D-8636-DD51-67F842927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666" y="8026400"/>
          <a:ext cx="9234836" cy="5251451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12</xdr:row>
      <xdr:rowOff>82551</xdr:rowOff>
    </xdr:from>
    <xdr:to>
      <xdr:col>11</xdr:col>
      <xdr:colOff>542925</xdr:colOff>
      <xdr:row>39</xdr:row>
      <xdr:rowOff>111215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4952F50-5CFE-6334-453E-C58B90187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1765301"/>
          <a:ext cx="7931150" cy="5000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</xdr:colOff>
      <xdr:row>28</xdr:row>
      <xdr:rowOff>95250</xdr:rowOff>
    </xdr:from>
    <xdr:to>
      <xdr:col>8</xdr:col>
      <xdr:colOff>66780</xdr:colOff>
      <xdr:row>36</xdr:row>
      <xdr:rowOff>139776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E9D1E2D4-C409-4B9F-A115-B2E9612F2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33775" y="5543550"/>
          <a:ext cx="2044805" cy="1505026"/>
        </a:xfrm>
        <a:prstGeom prst="rect">
          <a:avLst/>
        </a:prstGeom>
      </xdr:spPr>
    </xdr:pic>
    <xdr:clientData/>
  </xdr:twoCellAnchor>
  <xdr:twoCellAnchor>
    <xdr:from>
      <xdr:col>4</xdr:col>
      <xdr:colOff>409575</xdr:colOff>
      <xdr:row>1</xdr:row>
      <xdr:rowOff>44450</xdr:rowOff>
    </xdr:from>
    <xdr:to>
      <xdr:col>10</xdr:col>
      <xdr:colOff>600076</xdr:colOff>
      <xdr:row>6</xdr:row>
      <xdr:rowOff>92075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4F694BC5-4D3F-4CDE-A6CF-5B0D718C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225425"/>
          <a:ext cx="3848101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6352</xdr:colOff>
      <xdr:row>10</xdr:row>
      <xdr:rowOff>90559</xdr:rowOff>
    </xdr:from>
    <xdr:to>
      <xdr:col>17</xdr:col>
      <xdr:colOff>549276</xdr:colOff>
      <xdr:row>20</xdr:row>
      <xdr:rowOff>168275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984B94E8-A6F6-3E67-7C74-F45282DC8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330827" y="2281309"/>
          <a:ext cx="7051674" cy="18811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678583</xdr:colOff>
      <xdr:row>2</xdr:row>
      <xdr:rowOff>1731</xdr:rowOff>
    </xdr:from>
    <xdr:to>
      <xdr:col>11</xdr:col>
      <xdr:colOff>467591</xdr:colOff>
      <xdr:row>8</xdr:row>
      <xdr:rowOff>86591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C9D2B17B-C48B-4A6E-9AAF-D7C13E45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63742" y="365413"/>
          <a:ext cx="3798167" cy="1175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146050</xdr:colOff>
      <xdr:row>0</xdr:row>
      <xdr:rowOff>158750</xdr:rowOff>
    </xdr:from>
    <xdr:to>
      <xdr:col>10</xdr:col>
      <xdr:colOff>333376</xdr:colOff>
      <xdr:row>6</xdr:row>
      <xdr:rowOff>158750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86077CF1-072E-4E34-B415-08EC2BEB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1600" y="158750"/>
          <a:ext cx="3844926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336549</xdr:colOff>
      <xdr:row>4</xdr:row>
      <xdr:rowOff>115820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B99A9E47-9A8E-4191-8B9B-18EA3EF55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5000" y="107950"/>
          <a:ext cx="917574" cy="7349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139699</xdr:colOff>
      <xdr:row>0</xdr:row>
      <xdr:rowOff>165100</xdr:rowOff>
    </xdr:from>
    <xdr:to>
      <xdr:col>11</xdr:col>
      <xdr:colOff>133350</xdr:colOff>
      <xdr:row>5</xdr:row>
      <xdr:rowOff>0</xdr:rowOff>
    </xdr:to>
    <xdr:pic>
      <xdr:nvPicPr>
        <xdr:cNvPr id="4" name="Bildobjekt 4" descr="cid:image003.png@01D25C63.C6C34790">
          <a:extLst>
            <a:ext uri="{FF2B5EF4-FFF2-40B4-BE49-F238E27FC236}">
              <a16:creationId xmlns:a16="http://schemas.microsoft.com/office/drawing/2014/main" id="{EC2D8778-0278-4BEA-8FE9-5DA7793AB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49" y="165100"/>
          <a:ext cx="2705101" cy="755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546099</xdr:colOff>
      <xdr:row>4</xdr:row>
      <xdr:rowOff>120900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3F0F66CA-D86C-4C8B-B485-188528B64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5100" y="107950"/>
          <a:ext cx="1158874" cy="7539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4C8C40A7-E3F9-4E05-B49F-4CF8AFFF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768984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605C73C-ADB3-4101-A005-E6AA71CDA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038FADA2-8E6E-4CC5-A1EF-5E10ABD3B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0</xdr:row>
      <xdr:rowOff>95250</xdr:rowOff>
    </xdr:from>
    <xdr:to>
      <xdr:col>2</xdr:col>
      <xdr:colOff>784224</xdr:colOff>
      <xdr:row>4</xdr:row>
      <xdr:rowOff>132965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4DAAB9B6-82BE-45C5-99FC-91E401413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400" y="95250"/>
          <a:ext cx="1146174" cy="76161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1</xdr:row>
      <xdr:rowOff>38100</xdr:rowOff>
    </xdr:from>
    <xdr:to>
      <xdr:col>22</xdr:col>
      <xdr:colOff>200025</xdr:colOff>
      <xdr:row>4</xdr:row>
      <xdr:rowOff>66675</xdr:rowOff>
    </xdr:to>
    <xdr:pic>
      <xdr:nvPicPr>
        <xdr:cNvPr id="2" name="Bildobjekt 4" descr="cid:image003.png@01D25C63.C6C34790">
          <a:extLst>
            <a:ext uri="{FF2B5EF4-FFF2-40B4-BE49-F238E27FC236}">
              <a16:creationId xmlns:a16="http://schemas.microsoft.com/office/drawing/2014/main" id="{17BB4C41-6223-412B-A8E0-433C31D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13360"/>
          <a:ext cx="1870710" cy="577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25400</xdr:colOff>
      <xdr:row>0</xdr:row>
      <xdr:rowOff>107950</xdr:rowOff>
    </xdr:from>
    <xdr:to>
      <xdr:col>2</xdr:col>
      <xdr:colOff>803274</xdr:colOff>
      <xdr:row>4</xdr:row>
      <xdr:rowOff>145665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F09A16F4-CA78-4CED-8E04-E9534D360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560" y="107950"/>
          <a:ext cx="1156334" cy="74764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B1:AQ43"/>
  <sheetViews>
    <sheetView showGridLines="0" zoomScaleNormal="100" workbookViewId="0">
      <selection activeCell="AH34" sqref="AH34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2:40" ht="14.1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2:40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Z2" s="320" t="s">
        <v>0</v>
      </c>
      <c r="AA2" s="320"/>
      <c r="AB2" s="320"/>
      <c r="AC2" s="320"/>
      <c r="AD2" s="320"/>
      <c r="AE2" s="321"/>
      <c r="AF2" s="321"/>
      <c r="AG2" s="321"/>
      <c r="AH2" s="321"/>
      <c r="AI2" s="321"/>
      <c r="AJ2" s="321"/>
      <c r="AK2" s="321"/>
      <c r="AL2" s="321"/>
      <c r="AM2" s="321"/>
    </row>
    <row r="3" spans="2:40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320" t="s">
        <v>1</v>
      </c>
      <c r="AA3" s="320"/>
      <c r="AB3" s="320"/>
      <c r="AC3" s="320"/>
      <c r="AD3" s="320"/>
      <c r="AE3" s="329"/>
      <c r="AF3" s="329"/>
      <c r="AG3" s="329"/>
      <c r="AH3" s="329"/>
      <c r="AI3" s="329"/>
      <c r="AJ3" s="329"/>
      <c r="AK3" s="329"/>
      <c r="AL3" s="329"/>
      <c r="AM3" s="329"/>
    </row>
    <row r="4" spans="2:40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Z4" s="320" t="s">
        <v>2</v>
      </c>
      <c r="AA4" s="320"/>
      <c r="AB4" s="320"/>
      <c r="AC4" s="320"/>
      <c r="AD4" s="320"/>
      <c r="AE4" s="330"/>
      <c r="AF4" s="330"/>
      <c r="AG4" s="330"/>
      <c r="AH4" s="330"/>
      <c r="AI4" s="330"/>
      <c r="AJ4" s="330"/>
      <c r="AK4" s="330"/>
      <c r="AL4" s="330"/>
      <c r="AM4" s="330"/>
    </row>
    <row r="5" spans="2:40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320" t="s">
        <v>3</v>
      </c>
      <c r="AA5" s="320"/>
      <c r="AB5" s="320"/>
      <c r="AC5" s="320"/>
      <c r="AD5" s="320"/>
      <c r="AE5" s="330"/>
      <c r="AF5" s="330"/>
      <c r="AG5" s="330"/>
      <c r="AH5" s="330"/>
      <c r="AI5" s="330"/>
      <c r="AJ5" s="330"/>
      <c r="AK5" s="330"/>
      <c r="AL5" s="330"/>
      <c r="AM5" s="330"/>
    </row>
    <row r="6" spans="2:40" ht="3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2:40" ht="22">
      <c r="B7" s="327" t="s">
        <v>4</v>
      </c>
      <c r="C7" s="328"/>
      <c r="D7" s="39">
        <v>1</v>
      </c>
      <c r="E7" s="39">
        <v>2</v>
      </c>
      <c r="F7" s="39">
        <v>3</v>
      </c>
      <c r="G7" s="39">
        <v>4</v>
      </c>
      <c r="H7" s="39">
        <v>5</v>
      </c>
      <c r="I7" s="39">
        <v>6</v>
      </c>
      <c r="J7" s="39">
        <v>7</v>
      </c>
      <c r="K7" s="39">
        <v>8</v>
      </c>
      <c r="L7" s="39">
        <v>9</v>
      </c>
      <c r="M7" s="39">
        <v>10</v>
      </c>
      <c r="N7" s="39">
        <v>11</v>
      </c>
      <c r="O7" s="39">
        <v>12</v>
      </c>
      <c r="P7" s="39">
        <v>13</v>
      </c>
      <c r="Q7" s="39">
        <v>14</v>
      </c>
      <c r="R7" s="39">
        <v>15</v>
      </c>
      <c r="S7" s="39">
        <v>16</v>
      </c>
      <c r="T7" s="39">
        <v>17</v>
      </c>
      <c r="U7" s="39">
        <v>18</v>
      </c>
      <c r="V7" s="39">
        <v>19</v>
      </c>
      <c r="W7" s="39">
        <v>20</v>
      </c>
      <c r="X7" s="39">
        <v>21</v>
      </c>
      <c r="Y7" s="39">
        <v>22</v>
      </c>
      <c r="Z7" s="39">
        <v>23</v>
      </c>
      <c r="AA7" s="39">
        <v>24</v>
      </c>
      <c r="AB7" s="39">
        <v>25</v>
      </c>
      <c r="AC7" s="39">
        <v>26</v>
      </c>
      <c r="AD7" s="39">
        <v>27</v>
      </c>
      <c r="AE7" s="39">
        <v>28</v>
      </c>
      <c r="AF7" s="39">
        <v>29</v>
      </c>
      <c r="AG7" s="39">
        <v>30</v>
      </c>
      <c r="AH7" s="39">
        <v>31</v>
      </c>
      <c r="AI7" s="17" t="s">
        <v>5</v>
      </c>
      <c r="AJ7" s="17" t="s">
        <v>6</v>
      </c>
      <c r="AK7" s="66" t="s">
        <v>7</v>
      </c>
      <c r="AL7" s="380" t="s">
        <v>8</v>
      </c>
      <c r="AM7" s="380"/>
    </row>
    <row r="8" spans="2:40" s="22" customFormat="1" ht="15.5">
      <c r="B8" s="331" t="s">
        <v>9</v>
      </c>
      <c r="C8" s="332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9"/>
      <c r="AI8" s="20"/>
      <c r="AJ8" s="20"/>
      <c r="AK8" s="4"/>
      <c r="AL8" s="325"/>
      <c r="AM8" s="325"/>
      <c r="AN8" s="21"/>
    </row>
    <row r="9" spans="2:40" s="22" customFormat="1" ht="14.25" customHeight="1">
      <c r="B9" s="371" t="s">
        <v>10</v>
      </c>
      <c r="C9" s="372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  <c r="AI9" s="25"/>
      <c r="AJ9" s="41"/>
      <c r="AK9" s="67"/>
      <c r="AL9" s="375"/>
      <c r="AM9" s="376"/>
      <c r="AN9" s="21"/>
    </row>
    <row r="10" spans="2:40" s="22" customFormat="1" ht="12.75" customHeight="1">
      <c r="B10" s="5" t="s">
        <v>11</v>
      </c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2:40" s="22" customFormat="1" ht="12.75" customHeight="1">
      <c r="B11" s="5" t="s">
        <v>12</v>
      </c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8">
        <f t="shared" ref="AI11:AI30" si="0">SUM(D11:AH11)</f>
        <v>0</v>
      </c>
      <c r="AJ11" s="8">
        <f t="shared" ref="AJ11:AJ26" si="1">SUM(AI11/8)</f>
        <v>0</v>
      </c>
      <c r="AK11" s="43">
        <f t="shared" ref="AK11:AK17" si="2">SUM(AJ11/(215/12))</f>
        <v>0</v>
      </c>
      <c r="AL11" s="326"/>
      <c r="AM11" s="326"/>
      <c r="AN11" s="21"/>
    </row>
    <row r="12" spans="2:40" s="22" customFormat="1" ht="12.75" customHeight="1">
      <c r="B12" s="5" t="s">
        <v>13</v>
      </c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2:40" s="22" customFormat="1" ht="12.75" customHeight="1">
      <c r="B13" s="5" t="s">
        <v>14</v>
      </c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2:40" s="22" customFormat="1" ht="12.75" customHeight="1">
      <c r="B14" s="5" t="s">
        <v>15</v>
      </c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2:40" s="22" customFormat="1" ht="12.75" customHeight="1">
      <c r="B15" s="5" t="s">
        <v>16</v>
      </c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8">
        <f t="shared" si="0"/>
        <v>0</v>
      </c>
      <c r="AJ15" s="8">
        <f t="shared" si="1"/>
        <v>0</v>
      </c>
      <c r="AK15" s="43">
        <f t="shared" si="2"/>
        <v>0</v>
      </c>
      <c r="AL15" s="326"/>
      <c r="AM15" s="326"/>
      <c r="AN15" s="21"/>
    </row>
    <row r="16" spans="2:40" s="22" customFormat="1" ht="12.75" customHeight="1">
      <c r="B16" s="5" t="s">
        <v>17</v>
      </c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8">
        <f t="shared" si="0"/>
        <v>0</v>
      </c>
      <c r="AJ16" s="8">
        <f t="shared" si="1"/>
        <v>0</v>
      </c>
      <c r="AK16" s="43">
        <f t="shared" si="2"/>
        <v>0</v>
      </c>
      <c r="AL16" s="326"/>
      <c r="AM16" s="326"/>
      <c r="AN16" s="21"/>
    </row>
    <row r="17" spans="2:43" s="22" customFormat="1" ht="12.75" customHeight="1">
      <c r="B17" s="5" t="s">
        <v>18</v>
      </c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8">
        <f t="shared" si="0"/>
        <v>0</v>
      </c>
      <c r="AJ17" s="8">
        <f t="shared" si="1"/>
        <v>0</v>
      </c>
      <c r="AK17" s="43">
        <f t="shared" si="2"/>
        <v>0</v>
      </c>
      <c r="AL17" s="326"/>
      <c r="AM17" s="326"/>
      <c r="AN17" s="21"/>
    </row>
    <row r="18" spans="2:43" s="22" customFormat="1" ht="14.25" customHeight="1">
      <c r="B18" s="371" t="s">
        <v>19</v>
      </c>
      <c r="C18" s="372"/>
      <c r="D18" s="9">
        <f>SUM(D10:D17)</f>
        <v>0</v>
      </c>
      <c r="E18" s="9">
        <f t="shared" ref="E18:AH18" si="3">SUM(E10:E17)</f>
        <v>0</v>
      </c>
      <c r="F18" s="9">
        <f t="shared" si="3"/>
        <v>0</v>
      </c>
      <c r="G18" s="9">
        <f t="shared" si="3"/>
        <v>0</v>
      </c>
      <c r="H18" s="9">
        <f t="shared" si="3"/>
        <v>0</v>
      </c>
      <c r="I18" s="9">
        <f t="shared" si="3"/>
        <v>0</v>
      </c>
      <c r="J18" s="9">
        <f t="shared" si="3"/>
        <v>0</v>
      </c>
      <c r="K18" s="9">
        <f t="shared" si="3"/>
        <v>0</v>
      </c>
      <c r="L18" s="9">
        <f t="shared" si="3"/>
        <v>0</v>
      </c>
      <c r="M18" s="9">
        <f t="shared" si="3"/>
        <v>0</v>
      </c>
      <c r="N18" s="9">
        <f t="shared" si="3"/>
        <v>0</v>
      </c>
      <c r="O18" s="9">
        <f t="shared" si="3"/>
        <v>0</v>
      </c>
      <c r="P18" s="9">
        <f t="shared" si="3"/>
        <v>0</v>
      </c>
      <c r="Q18" s="9">
        <f t="shared" si="3"/>
        <v>0</v>
      </c>
      <c r="R18" s="9">
        <f t="shared" si="3"/>
        <v>0</v>
      </c>
      <c r="S18" s="9">
        <f t="shared" si="3"/>
        <v>0</v>
      </c>
      <c r="T18" s="9">
        <f t="shared" si="3"/>
        <v>0</v>
      </c>
      <c r="U18" s="9">
        <f t="shared" si="3"/>
        <v>0</v>
      </c>
      <c r="V18" s="9">
        <f t="shared" si="3"/>
        <v>0</v>
      </c>
      <c r="W18" s="9">
        <f t="shared" si="3"/>
        <v>0</v>
      </c>
      <c r="X18" s="9">
        <f t="shared" si="3"/>
        <v>0</v>
      </c>
      <c r="Y18" s="9">
        <f t="shared" si="3"/>
        <v>0</v>
      </c>
      <c r="Z18" s="9">
        <f t="shared" si="3"/>
        <v>0</v>
      </c>
      <c r="AA18" s="9">
        <f t="shared" si="3"/>
        <v>0</v>
      </c>
      <c r="AB18" s="9">
        <f t="shared" si="3"/>
        <v>0</v>
      </c>
      <c r="AC18" s="9">
        <f t="shared" si="3"/>
        <v>0</v>
      </c>
      <c r="AD18" s="9">
        <f t="shared" si="3"/>
        <v>0</v>
      </c>
      <c r="AE18" s="9">
        <f t="shared" si="3"/>
        <v>0</v>
      </c>
      <c r="AF18" s="9">
        <f t="shared" si="3"/>
        <v>0</v>
      </c>
      <c r="AG18" s="9">
        <f t="shared" si="3"/>
        <v>0</v>
      </c>
      <c r="AH18" s="9">
        <f t="shared" si="3"/>
        <v>0</v>
      </c>
      <c r="AI18" s="10">
        <f>SUM(AI10:AI17)</f>
        <v>0</v>
      </c>
      <c r="AJ18" s="44">
        <f t="shared" si="1"/>
        <v>0</v>
      </c>
      <c r="AK18" s="59">
        <f>SUM(AK10:AK17)</f>
        <v>0</v>
      </c>
      <c r="AL18" s="381"/>
      <c r="AM18" s="381"/>
      <c r="AN18" s="21"/>
    </row>
    <row r="19" spans="2:43" s="22" customFormat="1" ht="14.25" customHeight="1">
      <c r="B19" s="322" t="s">
        <v>20</v>
      </c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4"/>
      <c r="AN19" s="21"/>
    </row>
    <row r="20" spans="2:43" s="22" customFormat="1" ht="12.75" customHeight="1">
      <c r="B20" s="5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8">
        <f t="shared" si="0"/>
        <v>0</v>
      </c>
      <c r="AJ20" s="8">
        <f t="shared" si="1"/>
        <v>0</v>
      </c>
      <c r="AK20" s="43">
        <f t="shared" ref="AK20:AK24" si="4">SUM(AJ20/(215/12))</f>
        <v>0</v>
      </c>
      <c r="AL20" s="377"/>
      <c r="AM20" s="378"/>
      <c r="AN20" s="21"/>
    </row>
    <row r="21" spans="2:43" s="22" customFormat="1" ht="12.75" customHeight="1">
      <c r="B21" s="5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8">
        <f t="shared" si="0"/>
        <v>0</v>
      </c>
      <c r="AJ21" s="8">
        <f t="shared" si="1"/>
        <v>0</v>
      </c>
      <c r="AK21" s="43">
        <f t="shared" si="4"/>
        <v>0</v>
      </c>
      <c r="AL21" s="377"/>
      <c r="AM21" s="378"/>
      <c r="AN21" s="21"/>
    </row>
    <row r="22" spans="2:43" s="22" customFormat="1" ht="12.75" customHeight="1">
      <c r="B22" s="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8">
        <f t="shared" si="0"/>
        <v>0</v>
      </c>
      <c r="AJ22" s="8">
        <f t="shared" si="1"/>
        <v>0</v>
      </c>
      <c r="AK22" s="43">
        <f t="shared" si="4"/>
        <v>0</v>
      </c>
      <c r="AL22" s="377"/>
      <c r="AM22" s="378"/>
      <c r="AN22" s="21"/>
    </row>
    <row r="23" spans="2:43" s="22" customFormat="1" ht="12.75" customHeight="1">
      <c r="B23" s="5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8">
        <f t="shared" si="0"/>
        <v>0</v>
      </c>
      <c r="AJ23" s="8">
        <f t="shared" si="1"/>
        <v>0</v>
      </c>
      <c r="AK23" s="43">
        <f t="shared" si="4"/>
        <v>0</v>
      </c>
      <c r="AL23" s="377"/>
      <c r="AM23" s="378"/>
      <c r="AN23" s="21"/>
    </row>
    <row r="24" spans="2:43" s="22" customFormat="1" ht="12.75" customHeight="1">
      <c r="B24" s="5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8">
        <f t="shared" si="0"/>
        <v>0</v>
      </c>
      <c r="AJ24" s="8">
        <f t="shared" si="1"/>
        <v>0</v>
      </c>
      <c r="AK24" s="43">
        <f t="shared" si="4"/>
        <v>0</v>
      </c>
      <c r="AL24" s="377"/>
      <c r="AM24" s="378"/>
      <c r="AN24" s="21"/>
    </row>
    <row r="25" spans="2:43" s="22" customFormat="1" ht="14.25" customHeight="1">
      <c r="B25" s="373" t="s">
        <v>21</v>
      </c>
      <c r="C25" s="374"/>
      <c r="D25" s="11">
        <f>SUM(D20:D24)</f>
        <v>0</v>
      </c>
      <c r="E25" s="11">
        <f t="shared" ref="E25:AH25" si="5">SUM(E20:E24)</f>
        <v>0</v>
      </c>
      <c r="F25" s="11">
        <f t="shared" si="5"/>
        <v>0</v>
      </c>
      <c r="G25" s="11">
        <f t="shared" si="5"/>
        <v>0</v>
      </c>
      <c r="H25" s="11">
        <f t="shared" si="5"/>
        <v>0</v>
      </c>
      <c r="I25" s="11">
        <f t="shared" si="5"/>
        <v>0</v>
      </c>
      <c r="J25" s="11">
        <f t="shared" si="5"/>
        <v>0</v>
      </c>
      <c r="K25" s="11">
        <f t="shared" si="5"/>
        <v>0</v>
      </c>
      <c r="L25" s="11">
        <f t="shared" si="5"/>
        <v>0</v>
      </c>
      <c r="M25" s="11">
        <f t="shared" si="5"/>
        <v>0</v>
      </c>
      <c r="N25" s="11">
        <f t="shared" si="5"/>
        <v>0</v>
      </c>
      <c r="O25" s="11">
        <f t="shared" si="5"/>
        <v>0</v>
      </c>
      <c r="P25" s="11">
        <f t="shared" si="5"/>
        <v>0</v>
      </c>
      <c r="Q25" s="11">
        <f t="shared" si="5"/>
        <v>0</v>
      </c>
      <c r="R25" s="11">
        <f t="shared" si="5"/>
        <v>0</v>
      </c>
      <c r="S25" s="11">
        <f t="shared" si="5"/>
        <v>0</v>
      </c>
      <c r="T25" s="11">
        <f t="shared" si="5"/>
        <v>0</v>
      </c>
      <c r="U25" s="11">
        <f t="shared" si="5"/>
        <v>0</v>
      </c>
      <c r="V25" s="11">
        <f t="shared" si="5"/>
        <v>0</v>
      </c>
      <c r="W25" s="11">
        <f t="shared" si="5"/>
        <v>0</v>
      </c>
      <c r="X25" s="11">
        <f t="shared" si="5"/>
        <v>0</v>
      </c>
      <c r="Y25" s="11">
        <f t="shared" si="5"/>
        <v>0</v>
      </c>
      <c r="Z25" s="11">
        <f t="shared" si="5"/>
        <v>0</v>
      </c>
      <c r="AA25" s="11">
        <f t="shared" si="5"/>
        <v>0</v>
      </c>
      <c r="AB25" s="11">
        <f t="shared" si="5"/>
        <v>0</v>
      </c>
      <c r="AC25" s="11">
        <f t="shared" si="5"/>
        <v>0</v>
      </c>
      <c r="AD25" s="11">
        <f t="shared" si="5"/>
        <v>0</v>
      </c>
      <c r="AE25" s="11">
        <f t="shared" si="5"/>
        <v>0</v>
      </c>
      <c r="AF25" s="11">
        <f t="shared" si="5"/>
        <v>0</v>
      </c>
      <c r="AG25" s="11">
        <f t="shared" si="5"/>
        <v>0</v>
      </c>
      <c r="AH25" s="11">
        <f t="shared" si="5"/>
        <v>0</v>
      </c>
      <c r="AI25" s="12">
        <f t="shared" si="0"/>
        <v>0</v>
      </c>
      <c r="AJ25" s="48">
        <f t="shared" si="1"/>
        <v>0</v>
      </c>
      <c r="AK25" s="60">
        <f>SUM(AK20:AK24)</f>
        <v>0</v>
      </c>
      <c r="AL25" s="379"/>
      <c r="AM25" s="379"/>
      <c r="AN25" s="21"/>
    </row>
    <row r="26" spans="2:43" s="22" customFormat="1">
      <c r="B26" s="26" t="s">
        <v>22</v>
      </c>
      <c r="C26" s="18"/>
      <c r="D26" s="3">
        <f>SUM(D18+D25)</f>
        <v>0</v>
      </c>
      <c r="E26" s="3">
        <f t="shared" ref="E26:AH26" si="6">SUM(E18+E25)</f>
        <v>0</v>
      </c>
      <c r="F26" s="3">
        <f t="shared" si="6"/>
        <v>0</v>
      </c>
      <c r="G26" s="3">
        <f t="shared" si="6"/>
        <v>0</v>
      </c>
      <c r="H26" s="3">
        <f t="shared" si="6"/>
        <v>0</v>
      </c>
      <c r="I26" s="3">
        <f t="shared" si="6"/>
        <v>0</v>
      </c>
      <c r="J26" s="3">
        <f t="shared" si="6"/>
        <v>0</v>
      </c>
      <c r="K26" s="3">
        <f t="shared" si="6"/>
        <v>0</v>
      </c>
      <c r="L26" s="3">
        <f t="shared" si="6"/>
        <v>0</v>
      </c>
      <c r="M26" s="3">
        <f t="shared" si="6"/>
        <v>0</v>
      </c>
      <c r="N26" s="3">
        <f t="shared" si="6"/>
        <v>0</v>
      </c>
      <c r="O26" s="3">
        <f t="shared" si="6"/>
        <v>0</v>
      </c>
      <c r="P26" s="3">
        <f t="shared" si="6"/>
        <v>0</v>
      </c>
      <c r="Q26" s="3">
        <f t="shared" si="6"/>
        <v>0</v>
      </c>
      <c r="R26" s="3">
        <f t="shared" si="6"/>
        <v>0</v>
      </c>
      <c r="S26" s="3">
        <f t="shared" si="6"/>
        <v>0</v>
      </c>
      <c r="T26" s="3">
        <f t="shared" si="6"/>
        <v>0</v>
      </c>
      <c r="U26" s="3">
        <f t="shared" si="6"/>
        <v>0</v>
      </c>
      <c r="V26" s="3">
        <f t="shared" si="6"/>
        <v>0</v>
      </c>
      <c r="W26" s="3">
        <f t="shared" si="6"/>
        <v>0</v>
      </c>
      <c r="X26" s="3">
        <f t="shared" si="6"/>
        <v>0</v>
      </c>
      <c r="Y26" s="3">
        <f t="shared" si="6"/>
        <v>0</v>
      </c>
      <c r="Z26" s="3">
        <f t="shared" si="6"/>
        <v>0</v>
      </c>
      <c r="AA26" s="3">
        <f t="shared" si="6"/>
        <v>0</v>
      </c>
      <c r="AB26" s="3">
        <f t="shared" si="6"/>
        <v>0</v>
      </c>
      <c r="AC26" s="3">
        <f t="shared" si="6"/>
        <v>0</v>
      </c>
      <c r="AD26" s="3">
        <f t="shared" si="6"/>
        <v>0</v>
      </c>
      <c r="AE26" s="3">
        <f t="shared" si="6"/>
        <v>0</v>
      </c>
      <c r="AF26" s="3">
        <f t="shared" si="6"/>
        <v>0</v>
      </c>
      <c r="AG26" s="3">
        <f t="shared" si="6"/>
        <v>0</v>
      </c>
      <c r="AH26" s="3">
        <f t="shared" si="6"/>
        <v>0</v>
      </c>
      <c r="AI26" s="4">
        <f>SUM(AI10+AI11+AI12+AI13+AI14+AI15+AI16+AI17+AI20+AI21+AI22+AI23+AI24)</f>
        <v>0</v>
      </c>
      <c r="AJ26" s="49">
        <f t="shared" si="1"/>
        <v>0</v>
      </c>
      <c r="AK26" s="61">
        <f>SUM(+AK18)</f>
        <v>0</v>
      </c>
      <c r="AL26" s="325"/>
      <c r="AM26" s="325"/>
      <c r="AN26" s="21"/>
      <c r="AQ26" s="27"/>
    </row>
    <row r="27" spans="2:43" s="27" customFormat="1" ht="14.25" customHeight="1">
      <c r="B27" s="353" t="s">
        <v>23</v>
      </c>
      <c r="C27" s="354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  <c r="AD27" s="354"/>
      <c r="AE27" s="354"/>
      <c r="AF27" s="354"/>
      <c r="AG27" s="354"/>
      <c r="AH27" s="354"/>
      <c r="AI27" s="354"/>
      <c r="AJ27" s="354"/>
      <c r="AK27" s="354"/>
      <c r="AL27" s="354"/>
      <c r="AM27" s="355"/>
      <c r="AN27" s="21"/>
    </row>
    <row r="28" spans="2:43" s="22" customFormat="1" ht="12.75" customHeight="1">
      <c r="B28" s="356" t="s">
        <v>24</v>
      </c>
      <c r="C28" s="35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8">
        <f t="shared" si="0"/>
        <v>0</v>
      </c>
      <c r="AJ28" s="8">
        <f t="shared" ref="AJ28:AJ34" si="7">SUM(AI28/8)</f>
        <v>0</v>
      </c>
      <c r="AK28" s="8"/>
      <c r="AL28" s="352"/>
      <c r="AM28" s="352"/>
      <c r="AN28" s="21"/>
    </row>
    <row r="29" spans="2:43" s="22" customFormat="1" ht="12.75" customHeight="1">
      <c r="B29" s="356" t="s">
        <v>25</v>
      </c>
      <c r="C29" s="356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8">
        <f t="shared" si="0"/>
        <v>0</v>
      </c>
      <c r="AJ29" s="8">
        <f t="shared" si="7"/>
        <v>0</v>
      </c>
      <c r="AK29" s="8"/>
      <c r="AL29" s="352"/>
      <c r="AM29" s="352"/>
      <c r="AN29" s="21"/>
    </row>
    <row r="30" spans="2:43" s="22" customFormat="1" ht="12.75" customHeight="1">
      <c r="B30" s="356" t="s">
        <v>26</v>
      </c>
      <c r="C30" s="356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8">
        <f t="shared" si="0"/>
        <v>0</v>
      </c>
      <c r="AJ30" s="8">
        <f t="shared" si="7"/>
        <v>0</v>
      </c>
      <c r="AK30" s="8"/>
      <c r="AL30" s="352"/>
      <c r="AM30" s="352"/>
      <c r="AN30" s="21"/>
    </row>
    <row r="31" spans="2:43" s="27" customFormat="1" ht="14.25" customHeight="1">
      <c r="B31" s="353" t="s">
        <v>27</v>
      </c>
      <c r="C31" s="354"/>
      <c r="D31" s="13">
        <f>SUM(D28:D30)</f>
        <v>0</v>
      </c>
      <c r="E31" s="13">
        <f t="shared" ref="E31:AH31" si="8">SUM(E28:E30)</f>
        <v>0</v>
      </c>
      <c r="F31" s="13">
        <f t="shared" si="8"/>
        <v>0</v>
      </c>
      <c r="G31" s="13">
        <f t="shared" si="8"/>
        <v>0</v>
      </c>
      <c r="H31" s="13">
        <f t="shared" si="8"/>
        <v>0</v>
      </c>
      <c r="I31" s="13">
        <f t="shared" si="8"/>
        <v>0</v>
      </c>
      <c r="J31" s="13">
        <f t="shared" si="8"/>
        <v>0</v>
      </c>
      <c r="K31" s="13">
        <f t="shared" si="8"/>
        <v>0</v>
      </c>
      <c r="L31" s="13">
        <f t="shared" si="8"/>
        <v>0</v>
      </c>
      <c r="M31" s="13">
        <f t="shared" si="8"/>
        <v>0</v>
      </c>
      <c r="N31" s="13">
        <f t="shared" si="8"/>
        <v>0</v>
      </c>
      <c r="O31" s="13">
        <f t="shared" si="8"/>
        <v>0</v>
      </c>
      <c r="P31" s="13">
        <f t="shared" si="8"/>
        <v>0</v>
      </c>
      <c r="Q31" s="13">
        <f t="shared" si="8"/>
        <v>0</v>
      </c>
      <c r="R31" s="13">
        <f t="shared" si="8"/>
        <v>0</v>
      </c>
      <c r="S31" s="13">
        <f t="shared" si="8"/>
        <v>0</v>
      </c>
      <c r="T31" s="13">
        <f t="shared" si="8"/>
        <v>0</v>
      </c>
      <c r="U31" s="13">
        <f t="shared" si="8"/>
        <v>0</v>
      </c>
      <c r="V31" s="13">
        <f t="shared" si="8"/>
        <v>0</v>
      </c>
      <c r="W31" s="13">
        <f t="shared" si="8"/>
        <v>0</v>
      </c>
      <c r="X31" s="13">
        <f t="shared" si="8"/>
        <v>0</v>
      </c>
      <c r="Y31" s="13">
        <f t="shared" si="8"/>
        <v>0</v>
      </c>
      <c r="Z31" s="13">
        <f t="shared" si="8"/>
        <v>0</v>
      </c>
      <c r="AA31" s="13">
        <f t="shared" si="8"/>
        <v>0</v>
      </c>
      <c r="AB31" s="13">
        <f t="shared" si="8"/>
        <v>0</v>
      </c>
      <c r="AC31" s="13">
        <f t="shared" si="8"/>
        <v>0</v>
      </c>
      <c r="AD31" s="13">
        <f t="shared" si="8"/>
        <v>0</v>
      </c>
      <c r="AE31" s="13">
        <f t="shared" si="8"/>
        <v>0</v>
      </c>
      <c r="AF31" s="13">
        <f t="shared" si="8"/>
        <v>0</v>
      </c>
      <c r="AG31" s="13">
        <f t="shared" si="8"/>
        <v>0</v>
      </c>
      <c r="AH31" s="14">
        <f t="shared" si="8"/>
        <v>0</v>
      </c>
      <c r="AI31" s="15">
        <f>SUM(AI28:AI30)</f>
        <v>0</v>
      </c>
      <c r="AJ31" s="8">
        <f t="shared" si="7"/>
        <v>0</v>
      </c>
      <c r="AK31" s="45"/>
      <c r="AL31" s="357"/>
      <c r="AM31" s="357"/>
      <c r="AN31" s="21"/>
    </row>
    <row r="32" spans="2:43" s="22" customFormat="1" ht="14.25" customHeight="1">
      <c r="B32" s="351" t="s">
        <v>28</v>
      </c>
      <c r="C32" s="351"/>
      <c r="D32" s="37">
        <f>D26</f>
        <v>0</v>
      </c>
      <c r="E32" s="37">
        <f t="shared" ref="E32:AH32" si="9">E26</f>
        <v>0</v>
      </c>
      <c r="F32" s="37">
        <f t="shared" si="9"/>
        <v>0</v>
      </c>
      <c r="G32" s="37">
        <f t="shared" si="9"/>
        <v>0</v>
      </c>
      <c r="H32" s="37">
        <f t="shared" si="9"/>
        <v>0</v>
      </c>
      <c r="I32" s="37">
        <f t="shared" si="9"/>
        <v>0</v>
      </c>
      <c r="J32" s="37">
        <f t="shared" si="9"/>
        <v>0</v>
      </c>
      <c r="K32" s="37">
        <f t="shared" si="9"/>
        <v>0</v>
      </c>
      <c r="L32" s="37">
        <f t="shared" si="9"/>
        <v>0</v>
      </c>
      <c r="M32" s="37">
        <f t="shared" si="9"/>
        <v>0</v>
      </c>
      <c r="N32" s="37">
        <f t="shared" si="9"/>
        <v>0</v>
      </c>
      <c r="O32" s="37">
        <f t="shared" si="9"/>
        <v>0</v>
      </c>
      <c r="P32" s="37">
        <f t="shared" si="9"/>
        <v>0</v>
      </c>
      <c r="Q32" s="37">
        <f t="shared" si="9"/>
        <v>0</v>
      </c>
      <c r="R32" s="37">
        <f t="shared" si="9"/>
        <v>0</v>
      </c>
      <c r="S32" s="37">
        <f t="shared" si="9"/>
        <v>0</v>
      </c>
      <c r="T32" s="37">
        <f t="shared" si="9"/>
        <v>0</v>
      </c>
      <c r="U32" s="37">
        <f t="shared" si="9"/>
        <v>0</v>
      </c>
      <c r="V32" s="37">
        <f t="shared" si="9"/>
        <v>0</v>
      </c>
      <c r="W32" s="37">
        <f t="shared" si="9"/>
        <v>0</v>
      </c>
      <c r="X32" s="37">
        <f t="shared" si="9"/>
        <v>0</v>
      </c>
      <c r="Y32" s="37">
        <f t="shared" si="9"/>
        <v>0</v>
      </c>
      <c r="Z32" s="37">
        <f t="shared" si="9"/>
        <v>0</v>
      </c>
      <c r="AA32" s="37">
        <f t="shared" si="9"/>
        <v>0</v>
      </c>
      <c r="AB32" s="37">
        <f t="shared" si="9"/>
        <v>0</v>
      </c>
      <c r="AC32" s="37">
        <f t="shared" si="9"/>
        <v>0</v>
      </c>
      <c r="AD32" s="37">
        <f t="shared" si="9"/>
        <v>0</v>
      </c>
      <c r="AE32" s="37">
        <f t="shared" si="9"/>
        <v>0</v>
      </c>
      <c r="AF32" s="37">
        <f t="shared" si="9"/>
        <v>0</v>
      </c>
      <c r="AG32" s="37">
        <f t="shared" si="9"/>
        <v>0</v>
      </c>
      <c r="AH32" s="37">
        <f t="shared" si="9"/>
        <v>0</v>
      </c>
      <c r="AI32" s="38">
        <f>SUM(D32:AH32)</f>
        <v>0</v>
      </c>
      <c r="AJ32" s="8">
        <f t="shared" si="7"/>
        <v>0</v>
      </c>
      <c r="AK32" s="8"/>
      <c r="AL32" s="352"/>
      <c r="AM32" s="352"/>
      <c r="AN32" s="21"/>
    </row>
    <row r="33" spans="2:40" s="22" customFormat="1" ht="3" customHeight="1"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0"/>
      <c r="AC33" s="370"/>
      <c r="AD33" s="370"/>
      <c r="AE33" s="370"/>
      <c r="AF33" s="370"/>
      <c r="AG33" s="370"/>
      <c r="AH33" s="370"/>
      <c r="AI33" s="370"/>
      <c r="AJ33" s="370"/>
      <c r="AK33" s="370"/>
      <c r="AL33" s="370"/>
      <c r="AM33" s="370"/>
      <c r="AN33" s="21"/>
    </row>
    <row r="34" spans="2:40" s="22" customFormat="1" ht="14.25" customHeight="1">
      <c r="B34" s="351" t="s">
        <v>29</v>
      </c>
      <c r="C34" s="351"/>
      <c r="D34" s="37">
        <f>D26+D31</f>
        <v>0</v>
      </c>
      <c r="E34" s="37">
        <f t="shared" ref="E34:AH34" si="10">E26+E31</f>
        <v>0</v>
      </c>
      <c r="F34" s="37">
        <f t="shared" si="10"/>
        <v>0</v>
      </c>
      <c r="G34" s="37">
        <f t="shared" si="10"/>
        <v>0</v>
      </c>
      <c r="H34" s="37">
        <f t="shared" si="10"/>
        <v>0</v>
      </c>
      <c r="I34" s="37">
        <f t="shared" si="10"/>
        <v>0</v>
      </c>
      <c r="J34" s="37">
        <f t="shared" si="10"/>
        <v>0</v>
      </c>
      <c r="K34" s="37">
        <f t="shared" si="10"/>
        <v>0</v>
      </c>
      <c r="L34" s="37">
        <f t="shared" si="10"/>
        <v>0</v>
      </c>
      <c r="M34" s="37">
        <f t="shared" si="10"/>
        <v>0</v>
      </c>
      <c r="N34" s="37">
        <f t="shared" si="10"/>
        <v>0</v>
      </c>
      <c r="O34" s="37">
        <f t="shared" si="10"/>
        <v>0</v>
      </c>
      <c r="P34" s="37">
        <f t="shared" si="10"/>
        <v>0</v>
      </c>
      <c r="Q34" s="37">
        <f t="shared" si="10"/>
        <v>0</v>
      </c>
      <c r="R34" s="37">
        <f t="shared" si="10"/>
        <v>0</v>
      </c>
      <c r="S34" s="37">
        <f t="shared" si="10"/>
        <v>0</v>
      </c>
      <c r="T34" s="37">
        <f t="shared" si="10"/>
        <v>0</v>
      </c>
      <c r="U34" s="37">
        <f t="shared" si="10"/>
        <v>0</v>
      </c>
      <c r="V34" s="37">
        <f t="shared" si="10"/>
        <v>0</v>
      </c>
      <c r="W34" s="37">
        <f t="shared" si="10"/>
        <v>0</v>
      </c>
      <c r="X34" s="37">
        <f t="shared" si="10"/>
        <v>0</v>
      </c>
      <c r="Y34" s="37">
        <f t="shared" si="10"/>
        <v>0</v>
      </c>
      <c r="Z34" s="37">
        <f t="shared" si="10"/>
        <v>0</v>
      </c>
      <c r="AA34" s="37">
        <f t="shared" si="10"/>
        <v>0</v>
      </c>
      <c r="AB34" s="37">
        <f t="shared" si="10"/>
        <v>0</v>
      </c>
      <c r="AC34" s="37">
        <f t="shared" si="10"/>
        <v>0</v>
      </c>
      <c r="AD34" s="37">
        <f t="shared" si="10"/>
        <v>0</v>
      </c>
      <c r="AE34" s="37">
        <f t="shared" si="10"/>
        <v>0</v>
      </c>
      <c r="AF34" s="37">
        <f t="shared" si="10"/>
        <v>0</v>
      </c>
      <c r="AG34" s="37">
        <f t="shared" si="10"/>
        <v>0</v>
      </c>
      <c r="AH34" s="37">
        <f t="shared" si="10"/>
        <v>0</v>
      </c>
      <c r="AI34" s="38">
        <f>SUM(D34:AH34)</f>
        <v>0</v>
      </c>
      <c r="AJ34" s="8">
        <f t="shared" si="7"/>
        <v>0</v>
      </c>
      <c r="AK34" s="8"/>
      <c r="AL34" s="352"/>
      <c r="AM34" s="352"/>
      <c r="AN34" s="21"/>
    </row>
    <row r="35" spans="2:40" ht="9" customHeight="1" thickBot="1">
      <c r="B35" s="28"/>
      <c r="C35" s="28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30"/>
      <c r="AB35" s="30"/>
      <c r="AC35" s="30"/>
      <c r="AD35" s="30"/>
      <c r="AE35" s="30"/>
      <c r="AF35" s="30"/>
      <c r="AG35" s="30"/>
      <c r="AH35" s="30"/>
      <c r="AI35" s="31"/>
      <c r="AJ35" s="31"/>
      <c r="AK35" s="31"/>
      <c r="AL35" s="2"/>
      <c r="AM35" s="2"/>
    </row>
    <row r="36" spans="2:40">
      <c r="B36" s="28"/>
      <c r="C36" s="28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338" t="s">
        <v>30</v>
      </c>
      <c r="AB36" s="339"/>
      <c r="AC36" s="339"/>
      <c r="AD36" s="339"/>
      <c r="AE36" s="339"/>
      <c r="AF36" s="339"/>
      <c r="AG36" s="339"/>
      <c r="AH36" s="339"/>
      <c r="AI36" s="340"/>
      <c r="AJ36" s="42"/>
      <c r="AK36" s="42"/>
      <c r="AL36" s="2"/>
      <c r="AM36" s="2"/>
    </row>
    <row r="37" spans="2:40" ht="18.5">
      <c r="B37" s="32" t="s">
        <v>31</v>
      </c>
      <c r="C37" s="28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AA37" s="341" t="s">
        <v>32</v>
      </c>
      <c r="AB37" s="342"/>
      <c r="AC37" s="342"/>
      <c r="AD37" s="345" t="s">
        <v>33</v>
      </c>
      <c r="AE37" s="345"/>
      <c r="AF37" s="345"/>
      <c r="AG37" s="347" t="s">
        <v>34</v>
      </c>
      <c r="AH37" s="347"/>
      <c r="AI37" s="348"/>
      <c r="AJ37" s="46"/>
      <c r="AK37" s="46"/>
      <c r="AL37" s="1"/>
      <c r="AM37" s="1"/>
    </row>
    <row r="38" spans="2:40" ht="14.5" customHeight="1"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AA38" s="343"/>
      <c r="AB38" s="344"/>
      <c r="AC38" s="344"/>
      <c r="AD38" s="346"/>
      <c r="AE38" s="346"/>
      <c r="AF38" s="346"/>
      <c r="AG38" s="349"/>
      <c r="AH38" s="349"/>
      <c r="AI38" s="350"/>
      <c r="AJ38" s="46"/>
      <c r="AK38" s="46"/>
      <c r="AL38" s="1"/>
      <c r="AM38" s="1"/>
    </row>
    <row r="39" spans="2:40" ht="14.5" customHeight="1" thickBot="1">
      <c r="C39" s="29" t="s">
        <v>35</v>
      </c>
      <c r="M39" s="29" t="s">
        <v>36</v>
      </c>
      <c r="U39" s="33"/>
      <c r="AA39" s="333">
        <f>SUM(AI18)</f>
        <v>0</v>
      </c>
      <c r="AB39" s="334"/>
      <c r="AC39" s="334"/>
      <c r="AD39" s="335">
        <f>SUM(AI25)</f>
        <v>0</v>
      </c>
      <c r="AE39" s="335"/>
      <c r="AF39" s="335"/>
      <c r="AG39" s="336">
        <f>SUM(AK26)</f>
        <v>0</v>
      </c>
      <c r="AH39" s="336"/>
      <c r="AI39" s="337"/>
      <c r="AJ39" s="47"/>
      <c r="AK39" s="47"/>
    </row>
    <row r="40" spans="2:40">
      <c r="C40" s="34" t="s">
        <v>37</v>
      </c>
      <c r="D40" s="358"/>
      <c r="E40" s="359"/>
      <c r="F40" s="359"/>
      <c r="G40" s="359"/>
      <c r="H40" s="359"/>
      <c r="I40" s="359"/>
      <c r="J40" s="359"/>
      <c r="K40" s="360"/>
      <c r="M40" s="368" t="s">
        <v>37</v>
      </c>
      <c r="N40" s="359"/>
      <c r="O40" s="359"/>
      <c r="P40" s="359"/>
      <c r="Q40" s="358"/>
      <c r="R40" s="359"/>
      <c r="S40" s="359"/>
      <c r="T40" s="359"/>
      <c r="U40" s="359"/>
      <c r="V40" s="359"/>
      <c r="W40" s="359"/>
      <c r="X40" s="359"/>
      <c r="Y40" s="360"/>
    </row>
    <row r="41" spans="2:40">
      <c r="C41" s="35" t="s">
        <v>38</v>
      </c>
      <c r="D41" s="361"/>
      <c r="E41" s="362"/>
      <c r="F41" s="362"/>
      <c r="G41" s="362"/>
      <c r="H41" s="362"/>
      <c r="I41" s="362"/>
      <c r="J41" s="362"/>
      <c r="K41" s="363"/>
      <c r="M41" s="367" t="s">
        <v>38</v>
      </c>
      <c r="N41" s="362"/>
      <c r="O41" s="362"/>
      <c r="P41" s="362"/>
      <c r="Q41" s="361"/>
      <c r="R41" s="362"/>
      <c r="S41" s="362"/>
      <c r="T41" s="362"/>
      <c r="U41" s="362"/>
      <c r="V41" s="362"/>
      <c r="W41" s="362"/>
      <c r="X41" s="362"/>
      <c r="Y41" s="363"/>
    </row>
    <row r="42" spans="2:40">
      <c r="C42" s="367"/>
      <c r="D42" s="362"/>
      <c r="E42" s="362"/>
      <c r="F42" s="362"/>
      <c r="G42" s="362"/>
      <c r="H42" s="362"/>
      <c r="I42" s="362"/>
      <c r="J42" s="362"/>
      <c r="K42" s="363"/>
      <c r="M42" s="367"/>
      <c r="N42" s="362"/>
      <c r="O42" s="362"/>
      <c r="P42" s="362"/>
      <c r="Q42" s="362"/>
      <c r="R42" s="362"/>
      <c r="S42" s="362"/>
      <c r="T42" s="362"/>
      <c r="U42" s="362"/>
      <c r="V42" s="362"/>
      <c r="W42" s="362"/>
      <c r="X42" s="362"/>
      <c r="Y42" s="363"/>
    </row>
    <row r="43" spans="2:40">
      <c r="C43" s="36" t="s">
        <v>39</v>
      </c>
      <c r="D43" s="364"/>
      <c r="E43" s="365"/>
      <c r="F43" s="365"/>
      <c r="G43" s="365"/>
      <c r="H43" s="365"/>
      <c r="I43" s="365"/>
      <c r="J43" s="365"/>
      <c r="K43" s="366"/>
      <c r="M43" s="369" t="s">
        <v>39</v>
      </c>
      <c r="N43" s="365"/>
      <c r="O43" s="365"/>
      <c r="P43" s="365"/>
      <c r="Q43" s="364"/>
      <c r="R43" s="365"/>
      <c r="S43" s="365"/>
      <c r="T43" s="365"/>
      <c r="U43" s="365"/>
      <c r="V43" s="365"/>
      <c r="W43" s="365"/>
      <c r="X43" s="365"/>
      <c r="Y43" s="366"/>
    </row>
  </sheetData>
  <sheetProtection algorithmName="SHA-512" hashValue="AWOy4IODJiJxTDPT0NPkfCxh7WBVchClsR2MaOzTUtwnUIYeQ+Heyc5gOKF9kcsv0uT8Sd8acKkYWERWvWsB4g==" saltValue="6dY0O4xYfrs90FDD6CmMLg==" spinCount="100000" sheet="1" objects="1" scenarios="1"/>
  <mergeCells count="65">
    <mergeCell ref="B18:C18"/>
    <mergeCell ref="B25:C25"/>
    <mergeCell ref="B9:C9"/>
    <mergeCell ref="AE5:AM5"/>
    <mergeCell ref="AL9:AM9"/>
    <mergeCell ref="AL20:AM20"/>
    <mergeCell ref="AL21:AM21"/>
    <mergeCell ref="AL22:AM22"/>
    <mergeCell ref="AL23:AM23"/>
    <mergeCell ref="AL25:AM25"/>
    <mergeCell ref="AL24:AM24"/>
    <mergeCell ref="AL7:AM7"/>
    <mergeCell ref="AL15:AM15"/>
    <mergeCell ref="AL16:AM16"/>
    <mergeCell ref="AL17:AM17"/>
    <mergeCell ref="AL18:AM18"/>
    <mergeCell ref="AL26:AM26"/>
    <mergeCell ref="D40:K40"/>
    <mergeCell ref="D41:K41"/>
    <mergeCell ref="D43:K43"/>
    <mergeCell ref="C42:K42"/>
    <mergeCell ref="Q40:Y40"/>
    <mergeCell ref="Q41:Y41"/>
    <mergeCell ref="Q43:Y43"/>
    <mergeCell ref="M40:P40"/>
    <mergeCell ref="M41:P41"/>
    <mergeCell ref="M43:P43"/>
    <mergeCell ref="M42:Y42"/>
    <mergeCell ref="B33:AM33"/>
    <mergeCell ref="B28:C28"/>
    <mergeCell ref="AL28:AM28"/>
    <mergeCell ref="B29:C29"/>
    <mergeCell ref="AL29:AM29"/>
    <mergeCell ref="B27:AM27"/>
    <mergeCell ref="B30:C30"/>
    <mergeCell ref="AL30:AM30"/>
    <mergeCell ref="AL31:AM31"/>
    <mergeCell ref="B32:C32"/>
    <mergeCell ref="AL32:AM32"/>
    <mergeCell ref="B31:C31"/>
    <mergeCell ref="B34:C34"/>
    <mergeCell ref="AL34:AM34"/>
    <mergeCell ref="AA39:AC39"/>
    <mergeCell ref="AD39:AF39"/>
    <mergeCell ref="AG39:AI39"/>
    <mergeCell ref="AA36:AI36"/>
    <mergeCell ref="AA37:AC38"/>
    <mergeCell ref="AD37:AF38"/>
    <mergeCell ref="AG37:AI38"/>
    <mergeCell ref="Z2:AD2"/>
    <mergeCell ref="AE2:AM2"/>
    <mergeCell ref="B19:AM19"/>
    <mergeCell ref="AL8:AM8"/>
    <mergeCell ref="AL10:AM10"/>
    <mergeCell ref="AL11:AM11"/>
    <mergeCell ref="AL12:AM12"/>
    <mergeCell ref="AL13:AM13"/>
    <mergeCell ref="AL14:AM14"/>
    <mergeCell ref="B7:C7"/>
    <mergeCell ref="Z3:AD3"/>
    <mergeCell ref="Z4:AD4"/>
    <mergeCell ref="Z5:AD5"/>
    <mergeCell ref="AE3:AM3"/>
    <mergeCell ref="AE4:AM4"/>
    <mergeCell ref="B8:C8"/>
  </mergeCells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3E888-77BD-4229-9484-ABD34A98E015}">
  <sheetPr codeName="Blad3">
    <tabColor rgb="FFEEC7C7"/>
    <pageSetUpPr fitToPage="1"/>
  </sheetPr>
  <dimension ref="A1:AQ45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3" width="3" style="16" customWidth="1"/>
    <col min="34" max="34" width="3.453125" style="16" customWidth="1"/>
    <col min="35" max="38" width="6.72656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27" t="s">
        <v>63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March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55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55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39"/>
      <c r="E10" s="5"/>
      <c r="F10" s="5"/>
      <c r="G10" s="5"/>
      <c r="H10" s="5"/>
      <c r="I10" s="5"/>
      <c r="J10" s="5"/>
      <c r="K10" s="39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39"/>
      <c r="E11" s="5"/>
      <c r="F11" s="5"/>
      <c r="G11" s="5"/>
      <c r="H11" s="5"/>
      <c r="I11" s="5"/>
      <c r="J11" s="5"/>
      <c r="K11" s="39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39"/>
      <c r="E12" s="5"/>
      <c r="F12" s="5"/>
      <c r="G12" s="5"/>
      <c r="H12" s="5"/>
      <c r="I12" s="5"/>
      <c r="J12" s="5"/>
      <c r="K12" s="39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39"/>
      <c r="E13" s="5"/>
      <c r="F13" s="5"/>
      <c r="G13" s="5"/>
      <c r="H13" s="5"/>
      <c r="I13" s="5"/>
      <c r="J13" s="5"/>
      <c r="K13" s="39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39"/>
      <c r="E14" s="5"/>
      <c r="F14" s="5"/>
      <c r="G14" s="5"/>
      <c r="H14" s="5"/>
      <c r="I14" s="5"/>
      <c r="J14" s="5"/>
      <c r="K14" s="39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39"/>
      <c r="E15" s="5"/>
      <c r="F15" s="5"/>
      <c r="G15" s="5"/>
      <c r="H15" s="5"/>
      <c r="I15" s="5"/>
      <c r="J15" s="5"/>
      <c r="K15" s="39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86"/>
      <c r="AM15" s="417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39"/>
      <c r="E16" s="5"/>
      <c r="F16" s="5"/>
      <c r="G16" s="5"/>
      <c r="H16" s="5"/>
      <c r="I16" s="5"/>
      <c r="J16" s="5"/>
      <c r="K16" s="39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86"/>
      <c r="AM16" s="417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39"/>
      <c r="E17" s="5"/>
      <c r="F17" s="5"/>
      <c r="G17" s="5"/>
      <c r="H17" s="5"/>
      <c r="I17" s="5"/>
      <c r="J17" s="5"/>
      <c r="K17" s="39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39"/>
      <c r="E18" s="5"/>
      <c r="F18" s="5"/>
      <c r="G18" s="5"/>
      <c r="H18" s="5"/>
      <c r="I18" s="5"/>
      <c r="J18" s="5"/>
      <c r="K18" s="39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39"/>
      <c r="E19" s="5"/>
      <c r="F19" s="5"/>
      <c r="G19" s="5"/>
      <c r="H19" s="5"/>
      <c r="I19" s="5"/>
      <c r="J19" s="5"/>
      <c r="K19" s="39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39"/>
      <c r="E22" s="5"/>
      <c r="F22" s="5"/>
      <c r="G22" s="5"/>
      <c r="H22" s="5"/>
      <c r="I22" s="5"/>
      <c r="J22" s="5"/>
      <c r="K22" s="39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39"/>
      <c r="E23" s="5"/>
      <c r="F23" s="5"/>
      <c r="G23" s="5"/>
      <c r="H23" s="5"/>
      <c r="I23" s="5"/>
      <c r="J23" s="5"/>
      <c r="K23" s="39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39"/>
      <c r="E24" s="5"/>
      <c r="F24" s="5"/>
      <c r="G24" s="5"/>
      <c r="H24" s="5"/>
      <c r="I24" s="5"/>
      <c r="J24" s="5"/>
      <c r="K24" s="39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39"/>
      <c r="E25" s="5"/>
      <c r="F25" s="5"/>
      <c r="G25" s="5"/>
      <c r="H25" s="5"/>
      <c r="I25" s="5"/>
      <c r="J25" s="5"/>
      <c r="K25" s="39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39"/>
      <c r="E26" s="5"/>
      <c r="F26" s="5"/>
      <c r="G26" s="5"/>
      <c r="H26" s="5"/>
      <c r="I26" s="5"/>
      <c r="J26" s="5"/>
      <c r="K26" s="39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39"/>
      <c r="E30" s="5"/>
      <c r="F30" s="5"/>
      <c r="G30" s="5"/>
      <c r="H30" s="5"/>
      <c r="I30" s="5"/>
      <c r="J30" s="5"/>
      <c r="K30" s="39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39"/>
      <c r="E31" s="5"/>
      <c r="F31" s="5"/>
      <c r="G31" s="5"/>
      <c r="H31" s="5"/>
      <c r="I31" s="5"/>
      <c r="J31" s="5"/>
      <c r="K31" s="39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39"/>
      <c r="E32" s="5"/>
      <c r="F32" s="5"/>
      <c r="G32" s="5"/>
      <c r="H32" s="5"/>
      <c r="I32" s="5"/>
      <c r="J32" s="5"/>
      <c r="K32" s="39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4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6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58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58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47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4JQwT8dAgi7Hkr1NHLHxyrHshVzJL/Sj9YXzos1dEvuhx+ecr9JllIAFixFxg9klThvQkuYb+YCSd2EOv/PR6A==" saltValue="2ButC7Vxh4yxEitEiOAP4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9" priority="12">
      <formula>OR(WEEKDAY(DATE($D$5,3,D$7), 2)=6, WEEKDAY(DATE($D$5,3,D$7), 2)=7)</formula>
    </cfRule>
  </conditionalFormatting>
  <conditionalFormatting sqref="AK28">
    <cfRule type="cellIs" dxfId="36" priority="111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8" operator="greaterThan" id="{B824E0CA-C1F9-412D-8EF0-5C720F58582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07" operator="greaterThan" id="{A6169E8D-1266-4F04-9E6A-209DFA13AA86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0EDC8-1F69-43C3-9FE4-32A616D5E82B}">
  <sheetPr codeName="Blad6">
    <tabColor rgb="FFEEC7C7"/>
    <pageSetUpPr fitToPage="1"/>
  </sheetPr>
  <dimension ref="A1:AQ46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63" t="s">
        <v>64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4" t="str">
        <f>D4&amp;" "&amp;D5</f>
        <v>April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554"/>
      <c r="AM8" s="554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55"/>
      <c r="AM9" s="556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553"/>
      <c r="AM10" s="553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553"/>
      <c r="AM11" s="553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553"/>
      <c r="AM12" s="553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553"/>
      <c r="AM13" s="553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553"/>
      <c r="AM14" s="553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553"/>
      <c r="AM15" s="553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553"/>
      <c r="AM16" s="553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553"/>
      <c r="AM17" s="553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553"/>
      <c r="AM18" s="553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553"/>
      <c r="AM19" s="553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557"/>
      <c r="AM20" s="557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558"/>
      <c r="AM22" s="559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558"/>
      <c r="AM23" s="559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8"/>
        <v>0</v>
      </c>
      <c r="AJ24" s="8">
        <f t="shared" si="1"/>
        <v>0</v>
      </c>
      <c r="AK24" s="43">
        <f t="shared" si="7"/>
        <v>0</v>
      </c>
      <c r="AL24" s="558"/>
      <c r="AM24" s="559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8"/>
        <v>0</v>
      </c>
      <c r="AJ25" s="8">
        <f t="shared" si="1"/>
        <v>0</v>
      </c>
      <c r="AK25" s="43">
        <f t="shared" si="7"/>
        <v>0</v>
      </c>
      <c r="AL25" s="558"/>
      <c r="AM25" s="559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8"/>
        <v>0</v>
      </c>
      <c r="AJ26" s="8">
        <f t="shared" si="1"/>
        <v>0</v>
      </c>
      <c r="AK26" s="43">
        <f t="shared" si="7"/>
        <v>0</v>
      </c>
      <c r="AL26" s="558"/>
      <c r="AM26" s="559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554"/>
      <c r="AM27" s="554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60"/>
      <c r="AM28" s="560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>SUM(D30:AG30)</f>
        <v>0</v>
      </c>
      <c r="AJ30" s="8">
        <f t="shared" ref="AJ30:AJ34" si="11">SUM(AI30/8)</f>
        <v>0</v>
      </c>
      <c r="AK30" s="8"/>
      <c r="AL30" s="561"/>
      <c r="AM30" s="561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ref="AI31:AI32" si="12">SUM(D31:AG31)</f>
        <v>0</v>
      </c>
      <c r="AJ31" s="8">
        <f t="shared" si="11"/>
        <v>0</v>
      </c>
      <c r="AK31" s="8"/>
      <c r="AL31" s="561"/>
      <c r="AM31" s="561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12"/>
        <v>0</v>
      </c>
      <c r="AJ32" s="8">
        <f t="shared" si="11"/>
        <v>0</v>
      </c>
      <c r="AK32" s="8"/>
      <c r="AL32" s="561"/>
      <c r="AM32" s="561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G33" si="13">SUM(E30:E32)</f>
        <v>0</v>
      </c>
      <c r="F33" s="131">
        <f t="shared" si="13"/>
        <v>0</v>
      </c>
      <c r="G33" s="131">
        <f t="shared" si="13"/>
        <v>0</v>
      </c>
      <c r="H33" s="131">
        <f t="shared" si="13"/>
        <v>0</v>
      </c>
      <c r="I33" s="131">
        <f t="shared" si="13"/>
        <v>0</v>
      </c>
      <c r="J33" s="131">
        <f t="shared" si="13"/>
        <v>0</v>
      </c>
      <c r="K33" s="131">
        <f t="shared" si="13"/>
        <v>0</v>
      </c>
      <c r="L33" s="131">
        <f t="shared" si="13"/>
        <v>0</v>
      </c>
      <c r="M33" s="131">
        <f t="shared" si="13"/>
        <v>0</v>
      </c>
      <c r="N33" s="131">
        <f t="shared" si="13"/>
        <v>0</v>
      </c>
      <c r="O33" s="131">
        <f t="shared" si="13"/>
        <v>0</v>
      </c>
      <c r="P33" s="131">
        <f t="shared" si="13"/>
        <v>0</v>
      </c>
      <c r="Q33" s="131">
        <f t="shared" si="13"/>
        <v>0</v>
      </c>
      <c r="R33" s="131">
        <f t="shared" si="13"/>
        <v>0</v>
      </c>
      <c r="S33" s="131">
        <f t="shared" si="13"/>
        <v>0</v>
      </c>
      <c r="T33" s="131">
        <f t="shared" si="13"/>
        <v>0</v>
      </c>
      <c r="U33" s="131">
        <f t="shared" si="13"/>
        <v>0</v>
      </c>
      <c r="V33" s="131">
        <f t="shared" si="13"/>
        <v>0</v>
      </c>
      <c r="W33" s="131">
        <f t="shared" si="13"/>
        <v>0</v>
      </c>
      <c r="X33" s="131">
        <f t="shared" si="13"/>
        <v>0</v>
      </c>
      <c r="Y33" s="131">
        <f t="shared" si="13"/>
        <v>0</v>
      </c>
      <c r="Z33" s="131">
        <f t="shared" si="13"/>
        <v>0</v>
      </c>
      <c r="AA33" s="131">
        <f t="shared" si="13"/>
        <v>0</v>
      </c>
      <c r="AB33" s="131">
        <f t="shared" si="13"/>
        <v>0</v>
      </c>
      <c r="AC33" s="131">
        <f t="shared" si="13"/>
        <v>0</v>
      </c>
      <c r="AD33" s="131">
        <f t="shared" si="13"/>
        <v>0</v>
      </c>
      <c r="AE33" s="131">
        <f t="shared" si="13"/>
        <v>0</v>
      </c>
      <c r="AF33" s="131">
        <f t="shared" si="13"/>
        <v>0</v>
      </c>
      <c r="AG33" s="131">
        <f t="shared" si="13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62"/>
      <c r="AM33" s="56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G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si="14"/>
        <v>0</v>
      </c>
      <c r="AG34" s="37">
        <f t="shared" si="14"/>
        <v>0</v>
      </c>
      <c r="AH34" s="37"/>
      <c r="AI34" s="38">
        <f>SUM(D34:AG34)</f>
        <v>0</v>
      </c>
      <c r="AJ34" s="8">
        <f t="shared" si="11"/>
        <v>0</v>
      </c>
      <c r="AK34" s="8"/>
      <c r="AL34" s="561"/>
      <c r="AM34" s="561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G36" si="15">E28+E33</f>
        <v>0</v>
      </c>
      <c r="F36" s="37">
        <f t="shared" si="15"/>
        <v>0</v>
      </c>
      <c r="G36" s="37">
        <f t="shared" si="15"/>
        <v>0</v>
      </c>
      <c r="H36" s="37">
        <f t="shared" si="15"/>
        <v>0</v>
      </c>
      <c r="I36" s="37">
        <f t="shared" si="15"/>
        <v>0</v>
      </c>
      <c r="J36" s="37">
        <f t="shared" si="15"/>
        <v>0</v>
      </c>
      <c r="K36" s="37">
        <f t="shared" si="15"/>
        <v>0</v>
      </c>
      <c r="L36" s="37">
        <f t="shared" si="15"/>
        <v>0</v>
      </c>
      <c r="M36" s="37">
        <f t="shared" si="15"/>
        <v>0</v>
      </c>
      <c r="N36" s="37">
        <f t="shared" si="15"/>
        <v>0</v>
      </c>
      <c r="O36" s="37">
        <f t="shared" si="15"/>
        <v>0</v>
      </c>
      <c r="P36" s="37">
        <f t="shared" si="15"/>
        <v>0</v>
      </c>
      <c r="Q36" s="37">
        <f t="shared" si="15"/>
        <v>0</v>
      </c>
      <c r="R36" s="37">
        <f t="shared" si="15"/>
        <v>0</v>
      </c>
      <c r="S36" s="37">
        <f t="shared" si="15"/>
        <v>0</v>
      </c>
      <c r="T36" s="37">
        <f t="shared" si="15"/>
        <v>0</v>
      </c>
      <c r="U36" s="37">
        <f t="shared" si="15"/>
        <v>0</v>
      </c>
      <c r="V36" s="37">
        <f t="shared" si="15"/>
        <v>0</v>
      </c>
      <c r="W36" s="37">
        <f t="shared" si="15"/>
        <v>0</v>
      </c>
      <c r="X36" s="37">
        <f t="shared" si="15"/>
        <v>0</v>
      </c>
      <c r="Y36" s="37">
        <f t="shared" si="15"/>
        <v>0</v>
      </c>
      <c r="Z36" s="37">
        <f t="shared" si="15"/>
        <v>0</v>
      </c>
      <c r="AA36" s="37">
        <f t="shared" si="15"/>
        <v>0</v>
      </c>
      <c r="AB36" s="37">
        <f t="shared" si="15"/>
        <v>0</v>
      </c>
      <c r="AC36" s="37">
        <f t="shared" si="15"/>
        <v>0</v>
      </c>
      <c r="AD36" s="37">
        <f t="shared" si="15"/>
        <v>0</v>
      </c>
      <c r="AE36" s="37">
        <f t="shared" si="15"/>
        <v>0</v>
      </c>
      <c r="AF36" s="37">
        <f t="shared" si="15"/>
        <v>0</v>
      </c>
      <c r="AG36" s="37">
        <f t="shared" si="15"/>
        <v>0</v>
      </c>
      <c r="AH36" s="37"/>
      <c r="AI36" s="38">
        <f>SUM(D36:AG36)</f>
        <v>0</v>
      </c>
      <c r="AJ36" s="8">
        <f t="shared" ref="AJ36" si="16">SUM(AI36/8)</f>
        <v>0</v>
      </c>
      <c r="AK36" s="8"/>
      <c r="AL36" s="561"/>
      <c r="AM36" s="561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VUKPyfrF3yyS6hM6Uc+/H/qRQ9f9RxAt3hH4ol00MCPnqQO10/MEpQsXb2Rwmh8hFyHGiAEsmSUUJJifuMA3Yg==" saltValue="hZXOoO2Nq1dcckOyAuAJI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5" priority="12">
      <formula>OR(WEEKDAY(DATE($D$5,4,D$7), 2)=6, WEEKDAY(DATE($D$5,4,D$7), 2)=7)</formula>
    </cfRule>
  </conditionalFormatting>
  <conditionalFormatting sqref="AK28">
    <cfRule type="cellIs" dxfId="32" priority="117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2" operator="greaterThan" id="{5BE61BD8-8DD0-4E17-8062-5343C5767497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13" operator="greaterThan" id="{15D5DE52-3808-4167-95E0-A4393C9EDC1E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24108-972E-49DD-A285-B011F600F4E4}">
  <sheetPr codeName="Blad7">
    <tabColor rgb="FFEEC7C7"/>
    <pageSetUpPr fitToPage="1"/>
  </sheetPr>
  <dimension ref="A1:AQ45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27" t="s">
        <v>46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May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Dtr9dnrLN2DTiEKKhV2tTut1Uk3MurVmWdupu6xX9hkt/xj31WSEog4nniAImNGEAaUOmpO7sF8baFLcaLpdKg==" saltValue="7XMglIvUqJVFKVufImVn4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1" priority="5">
      <formula>OR(WEEKDAY(DATE($D$5,5,D$7), 2)=6, WEEKDAY(DATE($D$5,5,D$7), 2)=7)</formula>
    </cfRule>
  </conditionalFormatting>
  <conditionalFormatting sqref="AK28">
    <cfRule type="cellIs" dxfId="28" priority="123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6" operator="greaterThan" id="{1DE88315-E40A-47F3-82B9-D28C4ECA871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19" operator="greaterThan" id="{8C14785B-F750-4DDC-8675-11E8DBA06A70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9B073-0A02-43DE-AF61-C308C82A0788}">
  <sheetPr codeName="Blad8">
    <tabColor rgb="FFEEC7C7"/>
    <pageSetUpPr fitToPage="1"/>
  </sheetPr>
  <dimension ref="A1:AQ46"/>
  <sheetViews>
    <sheetView showGridLines="0" topLeftCell="A4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8" width="6.72656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27" t="s">
        <v>65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June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5"/>
      <c r="AI24" s="8">
        <f t="shared" si="8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5"/>
      <c r="AI25" s="8">
        <f t="shared" si="8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5"/>
      <c r="AI26" s="8">
        <f t="shared" si="8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5"/>
      <c r="AI30" s="8">
        <f>SUM(D30:AG30)</f>
        <v>0</v>
      </c>
      <c r="AJ30" s="8">
        <f t="shared" ref="AJ30:AJ34" si="11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5"/>
      <c r="AI31" s="8">
        <f t="shared" ref="AI31:AI32" si="12">SUM(D31:AG31)</f>
        <v>0</v>
      </c>
      <c r="AJ31" s="8">
        <f t="shared" si="11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5"/>
      <c r="AI32" s="8">
        <f t="shared" si="12"/>
        <v>0</v>
      </c>
      <c r="AJ32" s="8">
        <f t="shared" si="11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G33" si="13">SUM(E30:E32)</f>
        <v>0</v>
      </c>
      <c r="F33" s="131">
        <f t="shared" si="13"/>
        <v>0</v>
      </c>
      <c r="G33" s="131">
        <f t="shared" si="13"/>
        <v>0</v>
      </c>
      <c r="H33" s="131">
        <f t="shared" si="13"/>
        <v>0</v>
      </c>
      <c r="I33" s="131">
        <f t="shared" si="13"/>
        <v>0</v>
      </c>
      <c r="J33" s="131">
        <f t="shared" si="13"/>
        <v>0</v>
      </c>
      <c r="K33" s="131">
        <f t="shared" si="13"/>
        <v>0</v>
      </c>
      <c r="L33" s="131">
        <f t="shared" si="13"/>
        <v>0</v>
      </c>
      <c r="M33" s="131">
        <f t="shared" si="13"/>
        <v>0</v>
      </c>
      <c r="N33" s="131">
        <f t="shared" si="13"/>
        <v>0</v>
      </c>
      <c r="O33" s="131">
        <f t="shared" si="13"/>
        <v>0</v>
      </c>
      <c r="P33" s="131">
        <f t="shared" si="13"/>
        <v>0</v>
      </c>
      <c r="Q33" s="131">
        <f t="shared" si="13"/>
        <v>0</v>
      </c>
      <c r="R33" s="131">
        <f t="shared" si="13"/>
        <v>0</v>
      </c>
      <c r="S33" s="131">
        <f t="shared" si="13"/>
        <v>0</v>
      </c>
      <c r="T33" s="131">
        <f t="shared" si="13"/>
        <v>0</v>
      </c>
      <c r="U33" s="131">
        <f t="shared" si="13"/>
        <v>0</v>
      </c>
      <c r="V33" s="131">
        <f t="shared" si="13"/>
        <v>0</v>
      </c>
      <c r="W33" s="131">
        <f t="shared" si="13"/>
        <v>0</v>
      </c>
      <c r="X33" s="131">
        <f t="shared" si="13"/>
        <v>0</v>
      </c>
      <c r="Y33" s="131">
        <f t="shared" si="13"/>
        <v>0</v>
      </c>
      <c r="Z33" s="131">
        <f t="shared" si="13"/>
        <v>0</v>
      </c>
      <c r="AA33" s="131">
        <f t="shared" si="13"/>
        <v>0</v>
      </c>
      <c r="AB33" s="131">
        <f t="shared" si="13"/>
        <v>0</v>
      </c>
      <c r="AC33" s="131">
        <f t="shared" si="13"/>
        <v>0</v>
      </c>
      <c r="AD33" s="131">
        <f t="shared" si="13"/>
        <v>0</v>
      </c>
      <c r="AE33" s="131">
        <f t="shared" si="13"/>
        <v>0</v>
      </c>
      <c r="AF33" s="131">
        <f t="shared" si="13"/>
        <v>0</v>
      </c>
      <c r="AG33" s="131">
        <f t="shared" si="13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G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si="14"/>
        <v>0</v>
      </c>
      <c r="AG34" s="37">
        <f t="shared" si="14"/>
        <v>0</v>
      </c>
      <c r="AH34" s="37"/>
      <c r="AI34" s="38">
        <f>SUM(D34:AG34)</f>
        <v>0</v>
      </c>
      <c r="AJ34" s="8">
        <f t="shared" si="11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G36" si="15">E28+E33</f>
        <v>0</v>
      </c>
      <c r="F36" s="37">
        <f t="shared" si="15"/>
        <v>0</v>
      </c>
      <c r="G36" s="37">
        <f t="shared" si="15"/>
        <v>0</v>
      </c>
      <c r="H36" s="37">
        <f t="shared" si="15"/>
        <v>0</v>
      </c>
      <c r="I36" s="37">
        <f t="shared" si="15"/>
        <v>0</v>
      </c>
      <c r="J36" s="37">
        <f t="shared" si="15"/>
        <v>0</v>
      </c>
      <c r="K36" s="37">
        <f t="shared" si="15"/>
        <v>0</v>
      </c>
      <c r="L36" s="37">
        <f t="shared" si="15"/>
        <v>0</v>
      </c>
      <c r="M36" s="37">
        <f t="shared" si="15"/>
        <v>0</v>
      </c>
      <c r="N36" s="37">
        <f t="shared" si="15"/>
        <v>0</v>
      </c>
      <c r="O36" s="37">
        <f t="shared" si="15"/>
        <v>0</v>
      </c>
      <c r="P36" s="37">
        <f t="shared" si="15"/>
        <v>0</v>
      </c>
      <c r="Q36" s="37">
        <f t="shared" si="15"/>
        <v>0</v>
      </c>
      <c r="R36" s="37">
        <f t="shared" si="15"/>
        <v>0</v>
      </c>
      <c r="S36" s="37">
        <f t="shared" si="15"/>
        <v>0</v>
      </c>
      <c r="T36" s="37">
        <f t="shared" si="15"/>
        <v>0</v>
      </c>
      <c r="U36" s="37">
        <f t="shared" si="15"/>
        <v>0</v>
      </c>
      <c r="V36" s="37">
        <f t="shared" si="15"/>
        <v>0</v>
      </c>
      <c r="W36" s="37">
        <f t="shared" si="15"/>
        <v>0</v>
      </c>
      <c r="X36" s="37">
        <f t="shared" si="15"/>
        <v>0</v>
      </c>
      <c r="Y36" s="37">
        <f t="shared" si="15"/>
        <v>0</v>
      </c>
      <c r="Z36" s="37">
        <f t="shared" si="15"/>
        <v>0</v>
      </c>
      <c r="AA36" s="37">
        <f t="shared" si="15"/>
        <v>0</v>
      </c>
      <c r="AB36" s="37">
        <f t="shared" si="15"/>
        <v>0</v>
      </c>
      <c r="AC36" s="37">
        <f t="shared" si="15"/>
        <v>0</v>
      </c>
      <c r="AD36" s="37">
        <f t="shared" si="15"/>
        <v>0</v>
      </c>
      <c r="AE36" s="37">
        <f t="shared" si="15"/>
        <v>0</v>
      </c>
      <c r="AF36" s="37">
        <f t="shared" si="15"/>
        <v>0</v>
      </c>
      <c r="AG36" s="37">
        <f t="shared" si="15"/>
        <v>0</v>
      </c>
      <c r="AH36" s="37"/>
      <c r="AI36" s="38">
        <f>SUM(D36:AG36)</f>
        <v>0</v>
      </c>
      <c r="AJ36" s="8">
        <f t="shared" ref="AJ36" si="16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4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6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58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58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47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r1WB0Dm+dewwyxPqzZq8aR8V/NiKtOJ82IjEXlJ8xTUgdgO+gg3CjJmHqba0ba0ECYoug59M9YYdluwtUxqOMA==" saltValue="796/XJFuY/rOLJS59FZ5sg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G7 D10:AG19 D22:AG26 D30:AG32">
    <cfRule type="expression" dxfId="27" priority="5">
      <formula>OR(WEEKDAY(DATE($D$5,6,D$7), 2)=6, WEEKDAY(DATE($D$5,6,D$7), 2)=7)</formula>
    </cfRule>
  </conditionalFormatting>
  <conditionalFormatting sqref="AK28">
    <cfRule type="cellIs" dxfId="24" priority="129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0" operator="greaterThan" id="{477EDB6E-3B17-4C25-886B-E29EE8C14F37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25" operator="greaterThan" id="{6A8C06C6-1EAA-4080-B71F-2F101161887C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D137C-C051-4131-BEEC-E115944804CE}">
  <sheetPr codeName="Blad9">
    <tabColor rgb="FFEEC7C7"/>
    <pageSetUpPr fitToPage="1"/>
  </sheetPr>
  <dimension ref="A1:AQ46"/>
  <sheetViews>
    <sheetView showGridLines="0" topLeftCell="A7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27" t="s">
        <v>66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July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RFsi5z6ID6h79eVohZ6ooz7s/NdyfpSSJUoYPrSIauEG2J+RqAU7429tZdS6l/NBIchfPHniewGqMonpEDM6dA==" saltValue="05R+MEU62RN1J1zxj6AlY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23" priority="5">
      <formula>OR(WEEKDAY(DATE($D$5,7,D$7), 2)=6, WEEKDAY(DATE($D$5,7,D$7), 2)=7)</formula>
    </cfRule>
  </conditionalFormatting>
  <conditionalFormatting sqref="AK28">
    <cfRule type="cellIs" dxfId="20" priority="135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4" operator="greaterThan" id="{E378C8BF-44F3-4864-892C-87D6EF3F6B8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31" operator="greaterThan" id="{DA316772-6F3D-4501-AC9E-5A6B66A83260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7CEAB-D87D-4B8C-9191-E566BEAFC121}">
  <sheetPr codeName="Blad10">
    <tabColor rgb="FFEEC7C7"/>
    <pageSetUpPr fitToPage="1"/>
  </sheetPr>
  <dimension ref="A1:AQ45"/>
  <sheetViews>
    <sheetView showGridLines="0" topLeftCell="A4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63" t="s">
        <v>67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August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  <c r="AQ17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  <c r="AQ20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3gs/adxen7xs/APtOs/XpvIZFAXSPWwEK75DGW9pUCWm2klo4UaEKDY5pyDjIUxoFbEWRHptMhbcohghrfl8Ow==" saltValue="+l0wzwrqh4r+s5wM5vjt9w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19" priority="5">
      <formula>OR(WEEKDAY(DATE($D$5,8,D$7), 2)=6, WEEKDAY(DATE($D$5,8,D$7), 2)=7)</formula>
    </cfRule>
  </conditionalFormatting>
  <conditionalFormatting sqref="AK28">
    <cfRule type="cellIs" dxfId="16" priority="141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8" operator="greaterThan" id="{EA11CC8D-9084-433B-8D59-4965EA40142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37" operator="greaterThan" id="{87615289-5835-4F32-93B8-3A2EEF517989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FFAF3-8E19-4303-8728-C867C28C1D5B}">
  <sheetPr codeName="Blad11">
    <tabColor rgb="FFEEC7C7"/>
    <pageSetUpPr fitToPage="1"/>
  </sheetPr>
  <dimension ref="A1:AQ46"/>
  <sheetViews>
    <sheetView showGridLines="0" topLeftCell="A7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63" t="s">
        <v>60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September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5"/>
      <c r="AI24" s="8">
        <f t="shared" si="8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5"/>
      <c r="AI25" s="8">
        <f t="shared" si="8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5"/>
      <c r="AI26" s="8">
        <f t="shared" si="8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5"/>
      <c r="AI30" s="8">
        <f>SUM(D30:AG30)</f>
        <v>0</v>
      </c>
      <c r="AJ30" s="8">
        <f t="shared" ref="AJ30:AJ34" si="11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5"/>
      <c r="AI31" s="8">
        <f t="shared" ref="AI31:AI32" si="12">SUM(D31:AG31)</f>
        <v>0</v>
      </c>
      <c r="AJ31" s="8">
        <f t="shared" si="11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5"/>
      <c r="AI32" s="8">
        <f t="shared" si="12"/>
        <v>0</v>
      </c>
      <c r="AJ32" s="8">
        <f t="shared" si="11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G33" si="13">SUM(E30:E32)</f>
        <v>0</v>
      </c>
      <c r="F33" s="131">
        <f t="shared" si="13"/>
        <v>0</v>
      </c>
      <c r="G33" s="131">
        <f t="shared" si="13"/>
        <v>0</v>
      </c>
      <c r="H33" s="131">
        <f t="shared" si="13"/>
        <v>0</v>
      </c>
      <c r="I33" s="131">
        <f t="shared" si="13"/>
        <v>0</v>
      </c>
      <c r="J33" s="131">
        <f t="shared" si="13"/>
        <v>0</v>
      </c>
      <c r="K33" s="131">
        <f t="shared" si="13"/>
        <v>0</v>
      </c>
      <c r="L33" s="131">
        <f t="shared" si="13"/>
        <v>0</v>
      </c>
      <c r="M33" s="131">
        <f t="shared" si="13"/>
        <v>0</v>
      </c>
      <c r="N33" s="131">
        <f t="shared" si="13"/>
        <v>0</v>
      </c>
      <c r="O33" s="131">
        <f t="shared" si="13"/>
        <v>0</v>
      </c>
      <c r="P33" s="131">
        <f t="shared" si="13"/>
        <v>0</v>
      </c>
      <c r="Q33" s="131">
        <f t="shared" si="13"/>
        <v>0</v>
      </c>
      <c r="R33" s="131">
        <f t="shared" si="13"/>
        <v>0</v>
      </c>
      <c r="S33" s="131">
        <f t="shared" si="13"/>
        <v>0</v>
      </c>
      <c r="T33" s="131">
        <f t="shared" si="13"/>
        <v>0</v>
      </c>
      <c r="U33" s="131">
        <f t="shared" si="13"/>
        <v>0</v>
      </c>
      <c r="V33" s="131">
        <f t="shared" si="13"/>
        <v>0</v>
      </c>
      <c r="W33" s="131">
        <f t="shared" si="13"/>
        <v>0</v>
      </c>
      <c r="X33" s="131">
        <f t="shared" si="13"/>
        <v>0</v>
      </c>
      <c r="Y33" s="131">
        <f t="shared" si="13"/>
        <v>0</v>
      </c>
      <c r="Z33" s="131">
        <f t="shared" si="13"/>
        <v>0</v>
      </c>
      <c r="AA33" s="131">
        <f t="shared" si="13"/>
        <v>0</v>
      </c>
      <c r="AB33" s="131">
        <f t="shared" si="13"/>
        <v>0</v>
      </c>
      <c r="AC33" s="131">
        <f t="shared" si="13"/>
        <v>0</v>
      </c>
      <c r="AD33" s="131">
        <f t="shared" si="13"/>
        <v>0</v>
      </c>
      <c r="AE33" s="131">
        <f t="shared" si="13"/>
        <v>0</v>
      </c>
      <c r="AF33" s="131">
        <f t="shared" si="13"/>
        <v>0</v>
      </c>
      <c r="AG33" s="131">
        <f t="shared" si="13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G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si="14"/>
        <v>0</v>
      </c>
      <c r="AG34" s="37">
        <f t="shared" si="14"/>
        <v>0</v>
      </c>
      <c r="AH34" s="37"/>
      <c r="AI34" s="38">
        <f>SUM(D34:AG34)</f>
        <v>0</v>
      </c>
      <c r="AJ34" s="8">
        <f t="shared" si="11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G36" si="15">E28+E33</f>
        <v>0</v>
      </c>
      <c r="F36" s="37">
        <f t="shared" si="15"/>
        <v>0</v>
      </c>
      <c r="G36" s="37">
        <f t="shared" si="15"/>
        <v>0</v>
      </c>
      <c r="H36" s="37">
        <f t="shared" si="15"/>
        <v>0</v>
      </c>
      <c r="I36" s="37">
        <f t="shared" si="15"/>
        <v>0</v>
      </c>
      <c r="J36" s="37">
        <f t="shared" si="15"/>
        <v>0</v>
      </c>
      <c r="K36" s="37">
        <f t="shared" si="15"/>
        <v>0</v>
      </c>
      <c r="L36" s="37">
        <f t="shared" si="15"/>
        <v>0</v>
      </c>
      <c r="M36" s="37">
        <f t="shared" si="15"/>
        <v>0</v>
      </c>
      <c r="N36" s="37">
        <f t="shared" si="15"/>
        <v>0</v>
      </c>
      <c r="O36" s="37">
        <f t="shared" si="15"/>
        <v>0</v>
      </c>
      <c r="P36" s="37">
        <f t="shared" si="15"/>
        <v>0</v>
      </c>
      <c r="Q36" s="37">
        <f t="shared" si="15"/>
        <v>0</v>
      </c>
      <c r="R36" s="37">
        <f t="shared" si="15"/>
        <v>0</v>
      </c>
      <c r="S36" s="37">
        <f t="shared" si="15"/>
        <v>0</v>
      </c>
      <c r="T36" s="37">
        <f t="shared" si="15"/>
        <v>0</v>
      </c>
      <c r="U36" s="37">
        <f t="shared" si="15"/>
        <v>0</v>
      </c>
      <c r="V36" s="37">
        <f t="shared" si="15"/>
        <v>0</v>
      </c>
      <c r="W36" s="37">
        <f t="shared" si="15"/>
        <v>0</v>
      </c>
      <c r="X36" s="37">
        <f t="shared" si="15"/>
        <v>0</v>
      </c>
      <c r="Y36" s="37">
        <f t="shared" si="15"/>
        <v>0</v>
      </c>
      <c r="Z36" s="37">
        <f t="shared" si="15"/>
        <v>0</v>
      </c>
      <c r="AA36" s="37">
        <f t="shared" si="15"/>
        <v>0</v>
      </c>
      <c r="AB36" s="37">
        <f t="shared" si="15"/>
        <v>0</v>
      </c>
      <c r="AC36" s="37">
        <f t="shared" si="15"/>
        <v>0</v>
      </c>
      <c r="AD36" s="37">
        <f t="shared" si="15"/>
        <v>0</v>
      </c>
      <c r="AE36" s="37">
        <f t="shared" si="15"/>
        <v>0</v>
      </c>
      <c r="AF36" s="37">
        <f t="shared" si="15"/>
        <v>0</v>
      </c>
      <c r="AG36" s="37">
        <f t="shared" si="15"/>
        <v>0</v>
      </c>
      <c r="AH36" s="37"/>
      <c r="AI36" s="38">
        <f>SUM(D36:AG36)</f>
        <v>0</v>
      </c>
      <c r="AJ36" s="8">
        <f t="shared" ref="AJ36" si="16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hN9ZhNAS/VChGwVyAFWuW7E7KeVszgWy3+x+1S++xr0yZfETjnoh4gDozAXH6ujtY06KW8QnT6xaAmK/6Fs04Q==" saltValue="wkW5mawuAqpiKRr5sHVhtg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G7 D10:AG19 D22:AG26 D30:AG32">
    <cfRule type="expression" dxfId="15" priority="5">
      <formula>OR(WEEKDAY(DATE($D$5,9,D$7), 2)=6, WEEKDAY(DATE($D$5,9,D$7), 2)=7)</formula>
    </cfRule>
  </conditionalFormatting>
  <conditionalFormatting sqref="AK28">
    <cfRule type="cellIs" dxfId="12" priority="147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2" operator="greaterThan" id="{89B70374-492F-4FD2-B470-4B4191E26EF6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AI30:AI33 AI36</xm:sqref>
        </x14:conditionalFormatting>
        <x14:conditionalFormatting xmlns:xm="http://schemas.microsoft.com/office/excel/2006/main">
          <x14:cfRule type="cellIs" priority="143" operator="greaterThan" id="{7F6FCC90-B77C-49A6-9C47-321BDB799EDD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4D08E-3212-40E3-B2DB-B0A4C25D76DA}">
  <sheetPr codeName="Blad12">
    <tabColor rgb="FFEEC7C7"/>
    <pageSetUpPr fitToPage="1"/>
  </sheetPr>
  <dimension ref="A1:AQ46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63" t="s">
        <v>68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October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fiJo2fSSB5fsKL4Y7Sq5lyKGd5grTgBTlxzB8WdMw3ocScJOnlcU3id3Cu8ZmrMgAMeEICZZVY2R+RFz9SQYKg==" saltValue="ccg+IKsghRLji6aQmZCBXA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11" priority="5">
      <formula>OR(WEEKDAY(DATE($D$5,10,D$7), 2)=6, WEEKDAY(DATE($D$5,10,D$7), 2)=7)</formula>
    </cfRule>
  </conditionalFormatting>
  <conditionalFormatting sqref="AK28">
    <cfRule type="cellIs" dxfId="8" priority="153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6" operator="greaterThan" id="{FB2D390E-BB75-4BC1-9494-4CFB6BE21C7B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49" operator="greaterThan" id="{162422AB-4623-4A24-924C-5DEAD9594F1A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3E90-2C17-4A80-963A-2DD60C32A8AB}">
  <sheetPr codeName="Blad13">
    <tabColor rgb="FFEEC7C7"/>
    <pageSetUpPr fitToPage="1"/>
  </sheetPr>
  <dimension ref="A1:AQ46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63" t="s">
        <v>59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November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/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5"/>
      <c r="AI11" s="8">
        <f t="shared" ref="AI11:AI14" si="0">SUM(D11:AG11)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5"/>
      <c r="AI15" s="8">
        <f t="shared" ref="AI15:AI19" si="3">SUM(D15:AG15)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G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5"/>
      <c r="AI22" s="8">
        <f>SUM(D22:AG22)</f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5"/>
      <c r="AI23" s="8">
        <f t="shared" ref="AI23:AI26" si="8">SUM(D23:AG23)</f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5"/>
      <c r="AI24" s="8">
        <f t="shared" si="8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5"/>
      <c r="AI25" s="8">
        <f t="shared" si="8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5"/>
      <c r="AI26" s="8">
        <f t="shared" si="8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G27" si="9">SUM(E22:E26)</f>
        <v>0</v>
      </c>
      <c r="F27" s="145">
        <f t="shared" si="9"/>
        <v>0</v>
      </c>
      <c r="G27" s="145">
        <f t="shared" si="9"/>
        <v>0</v>
      </c>
      <c r="H27" s="145">
        <f t="shared" si="9"/>
        <v>0</v>
      </c>
      <c r="I27" s="145">
        <f t="shared" si="9"/>
        <v>0</v>
      </c>
      <c r="J27" s="145">
        <f t="shared" si="9"/>
        <v>0</v>
      </c>
      <c r="K27" s="145">
        <f t="shared" si="9"/>
        <v>0</v>
      </c>
      <c r="L27" s="145">
        <f t="shared" si="9"/>
        <v>0</v>
      </c>
      <c r="M27" s="145">
        <f t="shared" si="9"/>
        <v>0</v>
      </c>
      <c r="N27" s="145">
        <f t="shared" si="9"/>
        <v>0</v>
      </c>
      <c r="O27" s="145">
        <f t="shared" si="9"/>
        <v>0</v>
      </c>
      <c r="P27" s="145">
        <f t="shared" si="9"/>
        <v>0</v>
      </c>
      <c r="Q27" s="145">
        <f t="shared" si="9"/>
        <v>0</v>
      </c>
      <c r="R27" s="145">
        <f t="shared" si="9"/>
        <v>0</v>
      </c>
      <c r="S27" s="145">
        <f t="shared" si="9"/>
        <v>0</v>
      </c>
      <c r="T27" s="145">
        <f t="shared" si="9"/>
        <v>0</v>
      </c>
      <c r="U27" s="145">
        <f t="shared" si="9"/>
        <v>0</v>
      </c>
      <c r="V27" s="145">
        <f t="shared" si="9"/>
        <v>0</v>
      </c>
      <c r="W27" s="145">
        <f t="shared" si="9"/>
        <v>0</v>
      </c>
      <c r="X27" s="145">
        <f t="shared" si="9"/>
        <v>0</v>
      </c>
      <c r="Y27" s="145">
        <f t="shared" si="9"/>
        <v>0</v>
      </c>
      <c r="Z27" s="145">
        <f t="shared" si="9"/>
        <v>0</v>
      </c>
      <c r="AA27" s="145">
        <f t="shared" si="9"/>
        <v>0</v>
      </c>
      <c r="AB27" s="145">
        <f t="shared" si="9"/>
        <v>0</v>
      </c>
      <c r="AC27" s="145">
        <f t="shared" si="9"/>
        <v>0</v>
      </c>
      <c r="AD27" s="145">
        <f t="shared" si="9"/>
        <v>0</v>
      </c>
      <c r="AE27" s="145">
        <f t="shared" si="9"/>
        <v>0</v>
      </c>
      <c r="AF27" s="145">
        <f t="shared" si="9"/>
        <v>0</v>
      </c>
      <c r="AG27" s="145">
        <f t="shared" si="9"/>
        <v>0</v>
      </c>
      <c r="AH27" s="145"/>
      <c r="AI27" s="130">
        <f>SUM(D27:AG27)</f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G28" si="10">SUM(E20+E27)</f>
        <v>0</v>
      </c>
      <c r="F28" s="133">
        <f t="shared" si="10"/>
        <v>0</v>
      </c>
      <c r="G28" s="133">
        <f t="shared" si="10"/>
        <v>0</v>
      </c>
      <c r="H28" s="133">
        <f t="shared" si="10"/>
        <v>0</v>
      </c>
      <c r="I28" s="133">
        <f t="shared" si="10"/>
        <v>0</v>
      </c>
      <c r="J28" s="133">
        <f t="shared" si="10"/>
        <v>0</v>
      </c>
      <c r="K28" s="133">
        <f t="shared" si="10"/>
        <v>0</v>
      </c>
      <c r="L28" s="133">
        <f t="shared" si="10"/>
        <v>0</v>
      </c>
      <c r="M28" s="133">
        <f t="shared" si="10"/>
        <v>0</v>
      </c>
      <c r="N28" s="133">
        <f t="shared" si="10"/>
        <v>0</v>
      </c>
      <c r="O28" s="133">
        <f t="shared" si="10"/>
        <v>0</v>
      </c>
      <c r="P28" s="133">
        <f t="shared" si="10"/>
        <v>0</v>
      </c>
      <c r="Q28" s="133">
        <f t="shared" si="10"/>
        <v>0</v>
      </c>
      <c r="R28" s="133">
        <f t="shared" si="10"/>
        <v>0</v>
      </c>
      <c r="S28" s="133">
        <f t="shared" si="10"/>
        <v>0</v>
      </c>
      <c r="T28" s="133">
        <f t="shared" si="10"/>
        <v>0</v>
      </c>
      <c r="U28" s="133">
        <f t="shared" si="10"/>
        <v>0</v>
      </c>
      <c r="V28" s="133">
        <f t="shared" si="10"/>
        <v>0</v>
      </c>
      <c r="W28" s="133">
        <f t="shared" si="10"/>
        <v>0</v>
      </c>
      <c r="X28" s="133">
        <f t="shared" si="10"/>
        <v>0</v>
      </c>
      <c r="Y28" s="133">
        <f t="shared" si="10"/>
        <v>0</v>
      </c>
      <c r="Z28" s="133">
        <f t="shared" si="10"/>
        <v>0</v>
      </c>
      <c r="AA28" s="133">
        <f t="shared" si="10"/>
        <v>0</v>
      </c>
      <c r="AB28" s="133">
        <f t="shared" si="10"/>
        <v>0</v>
      </c>
      <c r="AC28" s="133">
        <f t="shared" si="10"/>
        <v>0</v>
      </c>
      <c r="AD28" s="133">
        <f t="shared" si="10"/>
        <v>0</v>
      </c>
      <c r="AE28" s="133">
        <f t="shared" si="10"/>
        <v>0</v>
      </c>
      <c r="AF28" s="133">
        <f t="shared" si="10"/>
        <v>0</v>
      </c>
      <c r="AG28" s="133">
        <f t="shared" si="10"/>
        <v>0</v>
      </c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5"/>
      <c r="AI30" s="8">
        <f>SUM(D30:AG30)</f>
        <v>0</v>
      </c>
      <c r="AJ30" s="8">
        <f t="shared" ref="AJ30:AJ34" si="11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5"/>
      <c r="AI31" s="8">
        <f>SUM(D31:AG31)</f>
        <v>0</v>
      </c>
      <c r="AJ31" s="8">
        <f t="shared" si="11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5"/>
      <c r="AI32" s="8">
        <f>SUM(D32:AG32)</f>
        <v>0</v>
      </c>
      <c r="AJ32" s="8">
        <f t="shared" si="11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G33" si="12">SUM(E30:E32)</f>
        <v>0</v>
      </c>
      <c r="F33" s="131">
        <f t="shared" si="12"/>
        <v>0</v>
      </c>
      <c r="G33" s="131">
        <f t="shared" si="12"/>
        <v>0</v>
      </c>
      <c r="H33" s="131">
        <f t="shared" si="12"/>
        <v>0</v>
      </c>
      <c r="I33" s="131">
        <f t="shared" si="12"/>
        <v>0</v>
      </c>
      <c r="J33" s="131">
        <f t="shared" si="12"/>
        <v>0</v>
      </c>
      <c r="K33" s="131">
        <f t="shared" si="12"/>
        <v>0</v>
      </c>
      <c r="L33" s="131">
        <f t="shared" si="12"/>
        <v>0</v>
      </c>
      <c r="M33" s="131">
        <f t="shared" si="12"/>
        <v>0</v>
      </c>
      <c r="N33" s="131">
        <f t="shared" si="12"/>
        <v>0</v>
      </c>
      <c r="O33" s="131">
        <f t="shared" si="12"/>
        <v>0</v>
      </c>
      <c r="P33" s="131">
        <f t="shared" si="12"/>
        <v>0</v>
      </c>
      <c r="Q33" s="131">
        <f t="shared" si="12"/>
        <v>0</v>
      </c>
      <c r="R33" s="131">
        <f t="shared" si="12"/>
        <v>0</v>
      </c>
      <c r="S33" s="131">
        <f t="shared" si="12"/>
        <v>0</v>
      </c>
      <c r="T33" s="131">
        <f t="shared" si="12"/>
        <v>0</v>
      </c>
      <c r="U33" s="131">
        <f t="shared" si="12"/>
        <v>0</v>
      </c>
      <c r="V33" s="131">
        <f t="shared" si="12"/>
        <v>0</v>
      </c>
      <c r="W33" s="131">
        <f t="shared" si="12"/>
        <v>0</v>
      </c>
      <c r="X33" s="131">
        <f t="shared" si="12"/>
        <v>0</v>
      </c>
      <c r="Y33" s="131">
        <f t="shared" si="12"/>
        <v>0</v>
      </c>
      <c r="Z33" s="131">
        <f t="shared" si="12"/>
        <v>0</v>
      </c>
      <c r="AA33" s="131">
        <f t="shared" si="12"/>
        <v>0</v>
      </c>
      <c r="AB33" s="131">
        <f t="shared" si="12"/>
        <v>0</v>
      </c>
      <c r="AC33" s="131">
        <f t="shared" si="12"/>
        <v>0</v>
      </c>
      <c r="AD33" s="131">
        <f t="shared" si="12"/>
        <v>0</v>
      </c>
      <c r="AE33" s="131">
        <f t="shared" si="12"/>
        <v>0</v>
      </c>
      <c r="AF33" s="131">
        <f t="shared" si="12"/>
        <v>0</v>
      </c>
      <c r="AG33" s="131">
        <f t="shared" si="12"/>
        <v>0</v>
      </c>
      <c r="AH33" s="140"/>
      <c r="AI33" s="141">
        <f>SUM(AI30:AI32)</f>
        <v>0</v>
      </c>
      <c r="AJ33" s="144">
        <f t="shared" si="11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G34" si="13">E28</f>
        <v>0</v>
      </c>
      <c r="F34" s="37">
        <f t="shared" si="13"/>
        <v>0</v>
      </c>
      <c r="G34" s="37">
        <f t="shared" si="13"/>
        <v>0</v>
      </c>
      <c r="H34" s="37">
        <f t="shared" si="13"/>
        <v>0</v>
      </c>
      <c r="I34" s="37">
        <f t="shared" si="13"/>
        <v>0</v>
      </c>
      <c r="J34" s="37">
        <f t="shared" si="13"/>
        <v>0</v>
      </c>
      <c r="K34" s="37">
        <f t="shared" si="13"/>
        <v>0</v>
      </c>
      <c r="L34" s="37">
        <f t="shared" si="13"/>
        <v>0</v>
      </c>
      <c r="M34" s="37">
        <f t="shared" si="13"/>
        <v>0</v>
      </c>
      <c r="N34" s="37">
        <f t="shared" si="13"/>
        <v>0</v>
      </c>
      <c r="O34" s="37">
        <f t="shared" si="13"/>
        <v>0</v>
      </c>
      <c r="P34" s="37">
        <f t="shared" si="13"/>
        <v>0</v>
      </c>
      <c r="Q34" s="37">
        <f t="shared" si="13"/>
        <v>0</v>
      </c>
      <c r="R34" s="37">
        <f t="shared" si="13"/>
        <v>0</v>
      </c>
      <c r="S34" s="37">
        <f t="shared" si="13"/>
        <v>0</v>
      </c>
      <c r="T34" s="37">
        <f t="shared" si="13"/>
        <v>0</v>
      </c>
      <c r="U34" s="37">
        <f t="shared" si="13"/>
        <v>0</v>
      </c>
      <c r="V34" s="37">
        <f t="shared" si="13"/>
        <v>0</v>
      </c>
      <c r="W34" s="37">
        <f t="shared" si="13"/>
        <v>0</v>
      </c>
      <c r="X34" s="37">
        <f t="shared" si="13"/>
        <v>0</v>
      </c>
      <c r="Y34" s="37">
        <f t="shared" si="13"/>
        <v>0</v>
      </c>
      <c r="Z34" s="37">
        <f t="shared" si="13"/>
        <v>0</v>
      </c>
      <c r="AA34" s="37">
        <f t="shared" si="13"/>
        <v>0</v>
      </c>
      <c r="AB34" s="37">
        <f t="shared" si="13"/>
        <v>0</v>
      </c>
      <c r="AC34" s="37">
        <f t="shared" si="13"/>
        <v>0</v>
      </c>
      <c r="AD34" s="37">
        <f t="shared" si="13"/>
        <v>0</v>
      </c>
      <c r="AE34" s="37">
        <f t="shared" si="13"/>
        <v>0</v>
      </c>
      <c r="AF34" s="37">
        <f t="shared" si="13"/>
        <v>0</v>
      </c>
      <c r="AG34" s="37">
        <f t="shared" si="13"/>
        <v>0</v>
      </c>
      <c r="AH34" s="37"/>
      <c r="AI34" s="38">
        <f>SUM(D34:AG34)</f>
        <v>0</v>
      </c>
      <c r="AJ34" s="8">
        <f t="shared" si="11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G36" si="14">E28+E33</f>
        <v>0</v>
      </c>
      <c r="F36" s="37">
        <f t="shared" si="14"/>
        <v>0</v>
      </c>
      <c r="G36" s="37">
        <f t="shared" si="14"/>
        <v>0</v>
      </c>
      <c r="H36" s="37">
        <f t="shared" si="14"/>
        <v>0</v>
      </c>
      <c r="I36" s="37">
        <f t="shared" si="14"/>
        <v>0</v>
      </c>
      <c r="J36" s="37">
        <f t="shared" si="14"/>
        <v>0</v>
      </c>
      <c r="K36" s="37">
        <f t="shared" si="14"/>
        <v>0</v>
      </c>
      <c r="L36" s="37">
        <f t="shared" si="14"/>
        <v>0</v>
      </c>
      <c r="M36" s="37">
        <f t="shared" si="14"/>
        <v>0</v>
      </c>
      <c r="N36" s="37">
        <f t="shared" si="14"/>
        <v>0</v>
      </c>
      <c r="O36" s="37">
        <f t="shared" si="14"/>
        <v>0</v>
      </c>
      <c r="P36" s="37">
        <f t="shared" si="14"/>
        <v>0</v>
      </c>
      <c r="Q36" s="37">
        <f t="shared" si="14"/>
        <v>0</v>
      </c>
      <c r="R36" s="37">
        <f t="shared" si="14"/>
        <v>0</v>
      </c>
      <c r="S36" s="37">
        <f t="shared" si="14"/>
        <v>0</v>
      </c>
      <c r="T36" s="37">
        <f t="shared" si="14"/>
        <v>0</v>
      </c>
      <c r="U36" s="37">
        <f t="shared" si="14"/>
        <v>0</v>
      </c>
      <c r="V36" s="37">
        <f t="shared" si="14"/>
        <v>0</v>
      </c>
      <c r="W36" s="37">
        <f t="shared" si="14"/>
        <v>0</v>
      </c>
      <c r="X36" s="37">
        <f t="shared" si="14"/>
        <v>0</v>
      </c>
      <c r="Y36" s="37">
        <f t="shared" si="14"/>
        <v>0</v>
      </c>
      <c r="Z36" s="37">
        <f t="shared" si="14"/>
        <v>0</v>
      </c>
      <c r="AA36" s="37">
        <f t="shared" si="14"/>
        <v>0</v>
      </c>
      <c r="AB36" s="37">
        <f t="shared" si="14"/>
        <v>0</v>
      </c>
      <c r="AC36" s="37">
        <f t="shared" si="14"/>
        <v>0</v>
      </c>
      <c r="AD36" s="37">
        <f t="shared" si="14"/>
        <v>0</v>
      </c>
      <c r="AE36" s="37">
        <f t="shared" si="14"/>
        <v>0</v>
      </c>
      <c r="AF36" s="37">
        <f t="shared" si="14"/>
        <v>0</v>
      </c>
      <c r="AG36" s="37">
        <f t="shared" si="14"/>
        <v>0</v>
      </c>
      <c r="AH36" s="37"/>
      <c r="AI36" s="38">
        <f>SUM(D36:AG36)</f>
        <v>0</v>
      </c>
      <c r="AJ36" s="8">
        <f t="shared" ref="AJ36" si="15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29"/>
      <c r="E42" s="530"/>
      <c r="F42" s="530"/>
      <c r="G42" s="530"/>
      <c r="H42" s="530"/>
      <c r="I42" s="530"/>
      <c r="J42" s="530"/>
      <c r="K42" s="531"/>
      <c r="L42" s="165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0" t="str">
        <f>AE4</f>
        <v/>
      </c>
      <c r="E43" s="541"/>
      <c r="F43" s="541"/>
      <c r="G43" s="541"/>
      <c r="H43" s="541"/>
      <c r="I43" s="541"/>
      <c r="J43" s="541"/>
      <c r="K43" s="542"/>
      <c r="L43" s="165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3"/>
      <c r="D44" s="541"/>
      <c r="E44" s="541"/>
      <c r="F44" s="541"/>
      <c r="G44" s="541"/>
      <c r="H44" s="541"/>
      <c r="I44" s="541"/>
      <c r="J44" s="541"/>
      <c r="K44" s="542"/>
      <c r="L44" s="165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36"/>
      <c r="E45" s="537"/>
      <c r="F45" s="537"/>
      <c r="G45" s="537"/>
      <c r="H45" s="537"/>
      <c r="I45" s="537"/>
      <c r="J45" s="537"/>
      <c r="K45" s="538"/>
      <c r="L45" s="165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7LI2KzD4K06yDQ9ZPdrxYDD/2GfzjAxD/n4QyuDdKS/ViualdC0O+MApywtTfC9HoKXiPE/LOoxtIwKwxaQoAQ==" saltValue="9w53hrjtnVgGzT3kUntjFA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7" priority="5">
      <formula>OR(WEEKDAY(DATE($D$5,11,D$7), 2)=6, WEEKDAY(DATE($D$5,11,D$7), 2)=7)</formula>
    </cfRule>
  </conditionalFormatting>
  <conditionalFormatting sqref="AK28">
    <cfRule type="cellIs" dxfId="4" priority="159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0" operator="greaterThan" id="{88EF308C-83D5-4EF3-8B7D-215B2D4397A0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55" operator="greaterThan" id="{8811017B-ADF0-4616-A475-5DDE08785F3A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5192D-82E0-448C-BAF7-8DE4BD01A04B}">
  <sheetPr codeName="Blad14">
    <tabColor rgb="FFEEC7C7"/>
    <pageSetUpPr fitToPage="1"/>
  </sheetPr>
  <dimension ref="A1:AQ46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0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0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0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0">
      <c r="A4" s="126"/>
      <c r="B4" s="127"/>
      <c r="C4" s="127"/>
      <c r="D4" s="163" t="s">
        <v>69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0">
      <c r="A5" s="126"/>
      <c r="B5" s="127"/>
      <c r="C5" s="127"/>
      <c r="D5" s="502">
        <f>'Total days'!C7</f>
        <v>0</v>
      </c>
      <c r="E5" s="502"/>
      <c r="F5" s="163"/>
      <c r="G5" s="163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December 0</v>
      </c>
      <c r="AF5" s="493"/>
      <c r="AG5" s="493"/>
      <c r="AH5" s="493"/>
      <c r="AI5" s="493"/>
      <c r="AJ5" s="493"/>
      <c r="AK5" s="493"/>
      <c r="AL5" s="493"/>
      <c r="AM5" s="493"/>
    </row>
    <row r="6" spans="1:40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0" ht="24.65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138">
        <v>27</v>
      </c>
      <c r="AE7" s="138">
        <v>28</v>
      </c>
      <c r="AF7" s="138">
        <v>29</v>
      </c>
      <c r="AG7" s="138">
        <v>30</v>
      </c>
      <c r="AH7" s="138">
        <v>31</v>
      </c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0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0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0" s="22" customFormat="1" ht="12.75" customHeight="1">
      <c r="A10" s="129"/>
      <c r="B10" s="55" t="s">
        <v>11</v>
      </c>
      <c r="C10" s="6">
        <f>January!C10</f>
        <v>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0" s="22" customFormat="1" ht="12.75" customHeight="1">
      <c r="A11" s="129"/>
      <c r="B11" s="55" t="s">
        <v>12</v>
      </c>
      <c r="C11" s="6">
        <f>January!C11</f>
        <v>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ref="AI11:AI32" si="0">SUM(D11:AH11)</f>
        <v>0</v>
      </c>
      <c r="AJ11" s="8">
        <f t="shared" ref="AJ11:AJ28" si="1">SUM(AI11/8)</f>
        <v>0</v>
      </c>
      <c r="AK11" s="43">
        <f t="shared" ref="AK11:AK14" si="2">SUM(AJ11/(215/12))</f>
        <v>0</v>
      </c>
      <c r="AL11" s="326"/>
      <c r="AM11" s="326"/>
      <c r="AN11" s="21"/>
    </row>
    <row r="12" spans="1:40" s="22" customFormat="1" ht="12.75" customHeight="1">
      <c r="A12" s="129"/>
      <c r="B12" s="55" t="s">
        <v>13</v>
      </c>
      <c r="C12" s="6">
        <f>January!C12</f>
        <v>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0" s="22" customFormat="1" ht="12.75" customHeight="1">
      <c r="A13" s="129"/>
      <c r="B13" s="55" t="s">
        <v>14</v>
      </c>
      <c r="C13" s="6">
        <f>January!C13</f>
        <v>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0" s="22" customFormat="1" ht="12.75" customHeight="1">
      <c r="A14" s="129"/>
      <c r="B14" s="55" t="s">
        <v>15</v>
      </c>
      <c r="C14" s="6">
        <f>January!C14</f>
        <v>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0" s="22" customFormat="1" ht="12.75" customHeight="1">
      <c r="A15" s="129"/>
      <c r="B15" s="55" t="s">
        <v>16</v>
      </c>
      <c r="C15" s="6">
        <f>January!C15</f>
        <v>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ref="AI15:AI19" si="3">SUM(D15:AH15)</f>
        <v>0</v>
      </c>
      <c r="AJ15" s="8">
        <f t="shared" ref="AJ15:AJ19" si="4">SUM(AI15/8)</f>
        <v>0</v>
      </c>
      <c r="AK15" s="43">
        <f t="shared" ref="AK15:AK19" si="5">SUM(AJ15/(215/12))</f>
        <v>0</v>
      </c>
      <c r="AL15" s="326"/>
      <c r="AM15" s="326"/>
      <c r="AN15" s="21"/>
    </row>
    <row r="16" spans="1:40" s="22" customFormat="1" ht="12.75" customHeight="1">
      <c r="A16" s="129"/>
      <c r="B16" s="55" t="s">
        <v>17</v>
      </c>
      <c r="C16" s="6">
        <f>January!C16</f>
        <v>0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3"/>
        <v>0</v>
      </c>
      <c r="AJ16" s="8">
        <f t="shared" si="4"/>
        <v>0</v>
      </c>
      <c r="AK16" s="43">
        <f t="shared" si="5"/>
        <v>0</v>
      </c>
      <c r="AL16" s="326"/>
      <c r="AM16" s="326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3"/>
        <v>0</v>
      </c>
      <c r="AJ17" s="8">
        <f t="shared" si="4"/>
        <v>0</v>
      </c>
      <c r="AK17" s="43">
        <f t="shared" si="5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3"/>
        <v>0</v>
      </c>
      <c r="AJ18" s="8">
        <f t="shared" si="4"/>
        <v>0</v>
      </c>
      <c r="AK18" s="43">
        <f t="shared" si="5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3"/>
        <v>0</v>
      </c>
      <c r="AJ19" s="8">
        <f t="shared" si="4"/>
        <v>0</v>
      </c>
      <c r="AK19" s="43">
        <f t="shared" si="5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6">SUM(E10:E19)</f>
        <v>0</v>
      </c>
      <c r="F20" s="142">
        <f t="shared" si="6"/>
        <v>0</v>
      </c>
      <c r="G20" s="142">
        <f t="shared" si="6"/>
        <v>0</v>
      </c>
      <c r="H20" s="142">
        <f t="shared" si="6"/>
        <v>0</v>
      </c>
      <c r="I20" s="142">
        <f t="shared" si="6"/>
        <v>0</v>
      </c>
      <c r="J20" s="142">
        <f t="shared" si="6"/>
        <v>0</v>
      </c>
      <c r="K20" s="142">
        <f t="shared" si="6"/>
        <v>0</v>
      </c>
      <c r="L20" s="142">
        <f t="shared" si="6"/>
        <v>0</v>
      </c>
      <c r="M20" s="142">
        <f t="shared" si="6"/>
        <v>0</v>
      </c>
      <c r="N20" s="142">
        <f t="shared" si="6"/>
        <v>0</v>
      </c>
      <c r="O20" s="142">
        <f t="shared" si="6"/>
        <v>0</v>
      </c>
      <c r="P20" s="142">
        <f t="shared" si="6"/>
        <v>0</v>
      </c>
      <c r="Q20" s="142">
        <f t="shared" si="6"/>
        <v>0</v>
      </c>
      <c r="R20" s="142">
        <f t="shared" si="6"/>
        <v>0</v>
      </c>
      <c r="S20" s="142">
        <f t="shared" si="6"/>
        <v>0</v>
      </c>
      <c r="T20" s="142">
        <f t="shared" si="6"/>
        <v>0</v>
      </c>
      <c r="U20" s="142">
        <f t="shared" si="6"/>
        <v>0</v>
      </c>
      <c r="V20" s="142">
        <f t="shared" si="6"/>
        <v>0</v>
      </c>
      <c r="W20" s="142">
        <f t="shared" si="6"/>
        <v>0</v>
      </c>
      <c r="X20" s="142">
        <f t="shared" si="6"/>
        <v>0</v>
      </c>
      <c r="Y20" s="142">
        <f t="shared" si="6"/>
        <v>0</v>
      </c>
      <c r="Z20" s="142">
        <f t="shared" si="6"/>
        <v>0</v>
      </c>
      <c r="AA20" s="142">
        <f t="shared" si="6"/>
        <v>0</v>
      </c>
      <c r="AB20" s="142">
        <f t="shared" si="6"/>
        <v>0</v>
      </c>
      <c r="AC20" s="142">
        <f t="shared" si="6"/>
        <v>0</v>
      </c>
      <c r="AD20" s="142">
        <f t="shared" si="6"/>
        <v>0</v>
      </c>
      <c r="AE20" s="142">
        <f t="shared" si="6"/>
        <v>0</v>
      </c>
      <c r="AF20" s="142">
        <f t="shared" si="6"/>
        <v>0</v>
      </c>
      <c r="AG20" s="142">
        <f t="shared" si="6"/>
        <v>0</v>
      </c>
      <c r="AH20" s="142">
        <f t="shared" si="6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0</v>
      </c>
      <c r="AJ22" s="8">
        <f t="shared" si="1"/>
        <v>0</v>
      </c>
      <c r="AK22" s="43">
        <f t="shared" ref="AK22:AK26" si="7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0</v>
      </c>
      <c r="AJ23" s="8">
        <f t="shared" si="1"/>
        <v>0</v>
      </c>
      <c r="AK23" s="43">
        <f t="shared" si="7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0</v>
      </c>
      <c r="AJ24" s="8">
        <f t="shared" si="1"/>
        <v>0</v>
      </c>
      <c r="AK24" s="43">
        <f t="shared" si="7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0</v>
      </c>
      <c r="AJ25" s="8">
        <f t="shared" si="1"/>
        <v>0</v>
      </c>
      <c r="AK25" s="43">
        <f t="shared" si="7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0</v>
      </c>
      <c r="AJ26" s="8">
        <f t="shared" si="1"/>
        <v>0</v>
      </c>
      <c r="AK26" s="43">
        <f t="shared" si="7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8">SUM(E22:E26)</f>
        <v>0</v>
      </c>
      <c r="F27" s="145">
        <f t="shared" si="8"/>
        <v>0</v>
      </c>
      <c r="G27" s="145">
        <f t="shared" si="8"/>
        <v>0</v>
      </c>
      <c r="H27" s="145">
        <f t="shared" si="8"/>
        <v>0</v>
      </c>
      <c r="I27" s="145">
        <f t="shared" si="8"/>
        <v>0</v>
      </c>
      <c r="J27" s="145">
        <f t="shared" si="8"/>
        <v>0</v>
      </c>
      <c r="K27" s="145">
        <f t="shared" si="8"/>
        <v>0</v>
      </c>
      <c r="L27" s="145">
        <f t="shared" si="8"/>
        <v>0</v>
      </c>
      <c r="M27" s="145">
        <f t="shared" si="8"/>
        <v>0</v>
      </c>
      <c r="N27" s="145">
        <f t="shared" si="8"/>
        <v>0</v>
      </c>
      <c r="O27" s="145">
        <f t="shared" si="8"/>
        <v>0</v>
      </c>
      <c r="P27" s="145">
        <f t="shared" si="8"/>
        <v>0</v>
      </c>
      <c r="Q27" s="145">
        <f t="shared" si="8"/>
        <v>0</v>
      </c>
      <c r="R27" s="145">
        <f t="shared" si="8"/>
        <v>0</v>
      </c>
      <c r="S27" s="145">
        <f t="shared" si="8"/>
        <v>0</v>
      </c>
      <c r="T27" s="145">
        <f t="shared" si="8"/>
        <v>0</v>
      </c>
      <c r="U27" s="145">
        <f t="shared" si="8"/>
        <v>0</v>
      </c>
      <c r="V27" s="145">
        <f t="shared" si="8"/>
        <v>0</v>
      </c>
      <c r="W27" s="145">
        <f t="shared" si="8"/>
        <v>0</v>
      </c>
      <c r="X27" s="145">
        <f t="shared" si="8"/>
        <v>0</v>
      </c>
      <c r="Y27" s="145">
        <f t="shared" si="8"/>
        <v>0</v>
      </c>
      <c r="Z27" s="145">
        <f t="shared" si="8"/>
        <v>0</v>
      </c>
      <c r="AA27" s="145">
        <f t="shared" si="8"/>
        <v>0</v>
      </c>
      <c r="AB27" s="145">
        <f t="shared" si="8"/>
        <v>0</v>
      </c>
      <c r="AC27" s="145">
        <f t="shared" si="8"/>
        <v>0</v>
      </c>
      <c r="AD27" s="145">
        <f t="shared" si="8"/>
        <v>0</v>
      </c>
      <c r="AE27" s="145">
        <f t="shared" si="8"/>
        <v>0</v>
      </c>
      <c r="AF27" s="145">
        <f t="shared" si="8"/>
        <v>0</v>
      </c>
      <c r="AG27" s="145">
        <f t="shared" si="8"/>
        <v>0</v>
      </c>
      <c r="AH27" s="145">
        <f t="shared" si="8"/>
        <v>0</v>
      </c>
      <c r="AI27" s="130">
        <f t="shared" si="0"/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9">SUM(E20+E27)</f>
        <v>0</v>
      </c>
      <c r="F28" s="133">
        <f t="shared" si="9"/>
        <v>0</v>
      </c>
      <c r="G28" s="133">
        <f t="shared" si="9"/>
        <v>0</v>
      </c>
      <c r="H28" s="133">
        <f t="shared" si="9"/>
        <v>0</v>
      </c>
      <c r="I28" s="133">
        <f t="shared" si="9"/>
        <v>0</v>
      </c>
      <c r="J28" s="133">
        <f t="shared" si="9"/>
        <v>0</v>
      </c>
      <c r="K28" s="133">
        <f t="shared" si="9"/>
        <v>0</v>
      </c>
      <c r="L28" s="133">
        <f t="shared" si="9"/>
        <v>0</v>
      </c>
      <c r="M28" s="133">
        <f t="shared" si="9"/>
        <v>0</v>
      </c>
      <c r="N28" s="133">
        <f t="shared" si="9"/>
        <v>0</v>
      </c>
      <c r="O28" s="133">
        <f t="shared" si="9"/>
        <v>0</v>
      </c>
      <c r="P28" s="133">
        <f t="shared" si="9"/>
        <v>0</v>
      </c>
      <c r="Q28" s="133">
        <f t="shared" si="9"/>
        <v>0</v>
      </c>
      <c r="R28" s="133">
        <f t="shared" si="9"/>
        <v>0</v>
      </c>
      <c r="S28" s="133">
        <f t="shared" si="9"/>
        <v>0</v>
      </c>
      <c r="T28" s="133">
        <f t="shared" si="9"/>
        <v>0</v>
      </c>
      <c r="U28" s="133">
        <f t="shared" si="9"/>
        <v>0</v>
      </c>
      <c r="V28" s="133">
        <f t="shared" si="9"/>
        <v>0</v>
      </c>
      <c r="W28" s="133">
        <f t="shared" si="9"/>
        <v>0</v>
      </c>
      <c r="X28" s="133">
        <f t="shared" si="9"/>
        <v>0</v>
      </c>
      <c r="Y28" s="133">
        <f t="shared" si="9"/>
        <v>0</v>
      </c>
      <c r="Z28" s="133">
        <f t="shared" si="9"/>
        <v>0</v>
      </c>
      <c r="AA28" s="133">
        <f t="shared" si="9"/>
        <v>0</v>
      </c>
      <c r="AB28" s="133">
        <f t="shared" si="9"/>
        <v>0</v>
      </c>
      <c r="AC28" s="133">
        <f t="shared" si="9"/>
        <v>0</v>
      </c>
      <c r="AD28" s="133">
        <f t="shared" si="9"/>
        <v>0</v>
      </c>
      <c r="AE28" s="133">
        <f t="shared" si="9"/>
        <v>0</v>
      </c>
      <c r="AF28" s="133">
        <f t="shared" si="9"/>
        <v>0</v>
      </c>
      <c r="AG28" s="133">
        <f t="shared" si="9"/>
        <v>0</v>
      </c>
      <c r="AH28" s="133">
        <f t="shared" si="9"/>
        <v>0</v>
      </c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8">
        <f t="shared" si="0"/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8">
        <f t="shared" si="0"/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8">
        <f t="shared" si="0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1">SUM(E30:E32)</f>
        <v>0</v>
      </c>
      <c r="F33" s="131">
        <f t="shared" si="11"/>
        <v>0</v>
      </c>
      <c r="G33" s="131">
        <f t="shared" si="11"/>
        <v>0</v>
      </c>
      <c r="H33" s="131">
        <f t="shared" si="11"/>
        <v>0</v>
      </c>
      <c r="I33" s="131">
        <f t="shared" si="11"/>
        <v>0</v>
      </c>
      <c r="J33" s="131">
        <f t="shared" si="11"/>
        <v>0</v>
      </c>
      <c r="K33" s="131">
        <f t="shared" si="11"/>
        <v>0</v>
      </c>
      <c r="L33" s="131">
        <f t="shared" si="11"/>
        <v>0</v>
      </c>
      <c r="M33" s="131">
        <f t="shared" si="11"/>
        <v>0</v>
      </c>
      <c r="N33" s="131">
        <f t="shared" si="11"/>
        <v>0</v>
      </c>
      <c r="O33" s="131">
        <f t="shared" si="11"/>
        <v>0</v>
      </c>
      <c r="P33" s="131">
        <f t="shared" si="11"/>
        <v>0</v>
      </c>
      <c r="Q33" s="131">
        <f t="shared" si="11"/>
        <v>0</v>
      </c>
      <c r="R33" s="131">
        <f t="shared" si="11"/>
        <v>0</v>
      </c>
      <c r="S33" s="131">
        <f t="shared" si="11"/>
        <v>0</v>
      </c>
      <c r="T33" s="131">
        <f t="shared" si="11"/>
        <v>0</v>
      </c>
      <c r="U33" s="131">
        <f t="shared" si="11"/>
        <v>0</v>
      </c>
      <c r="V33" s="131">
        <f t="shared" si="11"/>
        <v>0</v>
      </c>
      <c r="W33" s="131">
        <f t="shared" si="11"/>
        <v>0</v>
      </c>
      <c r="X33" s="131">
        <f t="shared" si="11"/>
        <v>0</v>
      </c>
      <c r="Y33" s="131">
        <f t="shared" si="11"/>
        <v>0</v>
      </c>
      <c r="Z33" s="131">
        <f t="shared" si="11"/>
        <v>0</v>
      </c>
      <c r="AA33" s="131">
        <f t="shared" si="11"/>
        <v>0</v>
      </c>
      <c r="AB33" s="131">
        <f t="shared" si="11"/>
        <v>0</v>
      </c>
      <c r="AC33" s="131">
        <f t="shared" si="11"/>
        <v>0</v>
      </c>
      <c r="AD33" s="131">
        <f t="shared" si="11"/>
        <v>0</v>
      </c>
      <c r="AE33" s="131">
        <f t="shared" si="11"/>
        <v>0</v>
      </c>
      <c r="AF33" s="131">
        <f t="shared" si="11"/>
        <v>0</v>
      </c>
      <c r="AG33" s="131">
        <f t="shared" si="11"/>
        <v>0</v>
      </c>
      <c r="AH33" s="140">
        <f t="shared" si="11"/>
        <v>0</v>
      </c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2">E28</f>
        <v>0</v>
      </c>
      <c r="F34" s="37">
        <f t="shared" si="12"/>
        <v>0</v>
      </c>
      <c r="G34" s="37">
        <f t="shared" si="12"/>
        <v>0</v>
      </c>
      <c r="H34" s="37">
        <f t="shared" si="12"/>
        <v>0</v>
      </c>
      <c r="I34" s="37">
        <f t="shared" si="12"/>
        <v>0</v>
      </c>
      <c r="J34" s="37">
        <f t="shared" si="12"/>
        <v>0</v>
      </c>
      <c r="K34" s="37">
        <f t="shared" si="12"/>
        <v>0</v>
      </c>
      <c r="L34" s="37">
        <f t="shared" si="12"/>
        <v>0</v>
      </c>
      <c r="M34" s="37">
        <f t="shared" si="12"/>
        <v>0</v>
      </c>
      <c r="N34" s="37">
        <f t="shared" si="12"/>
        <v>0</v>
      </c>
      <c r="O34" s="37">
        <f t="shared" si="12"/>
        <v>0</v>
      </c>
      <c r="P34" s="37">
        <f t="shared" si="12"/>
        <v>0</v>
      </c>
      <c r="Q34" s="37">
        <f t="shared" si="12"/>
        <v>0</v>
      </c>
      <c r="R34" s="37">
        <f t="shared" si="12"/>
        <v>0</v>
      </c>
      <c r="S34" s="37">
        <f t="shared" si="12"/>
        <v>0</v>
      </c>
      <c r="T34" s="37">
        <f t="shared" si="12"/>
        <v>0</v>
      </c>
      <c r="U34" s="37">
        <f t="shared" si="12"/>
        <v>0</v>
      </c>
      <c r="V34" s="37">
        <f t="shared" si="12"/>
        <v>0</v>
      </c>
      <c r="W34" s="37">
        <f t="shared" si="12"/>
        <v>0</v>
      </c>
      <c r="X34" s="37">
        <f t="shared" si="12"/>
        <v>0</v>
      </c>
      <c r="Y34" s="37">
        <f t="shared" si="12"/>
        <v>0</v>
      </c>
      <c r="Z34" s="37">
        <f t="shared" si="12"/>
        <v>0</v>
      </c>
      <c r="AA34" s="37">
        <f t="shared" si="12"/>
        <v>0</v>
      </c>
      <c r="AB34" s="37">
        <f t="shared" si="12"/>
        <v>0</v>
      </c>
      <c r="AC34" s="37">
        <f t="shared" si="12"/>
        <v>0</v>
      </c>
      <c r="AD34" s="37">
        <f t="shared" si="12"/>
        <v>0</v>
      </c>
      <c r="AE34" s="37">
        <f t="shared" si="12"/>
        <v>0</v>
      </c>
      <c r="AF34" s="37">
        <f t="shared" si="12"/>
        <v>0</v>
      </c>
      <c r="AG34" s="37">
        <f t="shared" si="12"/>
        <v>0</v>
      </c>
      <c r="AH34" s="37">
        <f t="shared" si="12"/>
        <v>0</v>
      </c>
      <c r="AI34" s="38">
        <f>SUM(D34:AH34)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3">E28+E33</f>
        <v>0</v>
      </c>
      <c r="F36" s="37">
        <f t="shared" si="13"/>
        <v>0</v>
      </c>
      <c r="G36" s="37">
        <f t="shared" si="13"/>
        <v>0</v>
      </c>
      <c r="H36" s="37">
        <f t="shared" si="13"/>
        <v>0</v>
      </c>
      <c r="I36" s="37">
        <f t="shared" si="13"/>
        <v>0</v>
      </c>
      <c r="J36" s="37">
        <f t="shared" si="13"/>
        <v>0</v>
      </c>
      <c r="K36" s="37">
        <f t="shared" si="13"/>
        <v>0</v>
      </c>
      <c r="L36" s="37">
        <f t="shared" si="13"/>
        <v>0</v>
      </c>
      <c r="M36" s="37">
        <f t="shared" si="13"/>
        <v>0</v>
      </c>
      <c r="N36" s="37">
        <f t="shared" si="13"/>
        <v>0</v>
      </c>
      <c r="O36" s="37">
        <f t="shared" si="13"/>
        <v>0</v>
      </c>
      <c r="P36" s="37">
        <f t="shared" si="13"/>
        <v>0</v>
      </c>
      <c r="Q36" s="37">
        <f t="shared" si="13"/>
        <v>0</v>
      </c>
      <c r="R36" s="37">
        <f t="shared" si="13"/>
        <v>0</v>
      </c>
      <c r="S36" s="37">
        <f t="shared" si="13"/>
        <v>0</v>
      </c>
      <c r="T36" s="37">
        <f t="shared" si="13"/>
        <v>0</v>
      </c>
      <c r="U36" s="37">
        <f t="shared" si="13"/>
        <v>0</v>
      </c>
      <c r="V36" s="37">
        <f t="shared" si="13"/>
        <v>0</v>
      </c>
      <c r="W36" s="37">
        <f t="shared" si="13"/>
        <v>0</v>
      </c>
      <c r="X36" s="37">
        <f t="shared" si="13"/>
        <v>0</v>
      </c>
      <c r="Y36" s="37">
        <f t="shared" si="13"/>
        <v>0</v>
      </c>
      <c r="Z36" s="37">
        <f t="shared" si="13"/>
        <v>0</v>
      </c>
      <c r="AA36" s="37">
        <f t="shared" si="13"/>
        <v>0</v>
      </c>
      <c r="AB36" s="37">
        <f t="shared" si="13"/>
        <v>0</v>
      </c>
      <c r="AC36" s="37">
        <f t="shared" si="13"/>
        <v>0</v>
      </c>
      <c r="AD36" s="37">
        <f t="shared" si="13"/>
        <v>0</v>
      </c>
      <c r="AE36" s="37">
        <f t="shared" si="13"/>
        <v>0</v>
      </c>
      <c r="AF36" s="37">
        <f t="shared" si="13"/>
        <v>0</v>
      </c>
      <c r="AG36" s="37">
        <f t="shared" si="13"/>
        <v>0</v>
      </c>
      <c r="AH36" s="37">
        <f t="shared" si="13"/>
        <v>0</v>
      </c>
      <c r="AI36" s="38">
        <f>SUM(D36:AH36)</f>
        <v>0</v>
      </c>
      <c r="AJ36" s="8">
        <f t="shared" ref="AJ36" si="14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5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29"/>
      <c r="E42" s="530"/>
      <c r="F42" s="530"/>
      <c r="G42" s="530"/>
      <c r="H42" s="530"/>
      <c r="I42" s="530"/>
      <c r="J42" s="530"/>
      <c r="K42" s="531"/>
      <c r="L42" s="165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0" t="str">
        <f>AE4</f>
        <v/>
      </c>
      <c r="E43" s="541"/>
      <c r="F43" s="541"/>
      <c r="G43" s="541"/>
      <c r="H43" s="541"/>
      <c r="I43" s="541"/>
      <c r="J43" s="541"/>
      <c r="K43" s="542"/>
      <c r="L43" s="165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3"/>
      <c r="D44" s="541"/>
      <c r="E44" s="541"/>
      <c r="F44" s="541"/>
      <c r="G44" s="541"/>
      <c r="H44" s="541"/>
      <c r="I44" s="541"/>
      <c r="J44" s="541"/>
      <c r="K44" s="542"/>
      <c r="L44" s="165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36"/>
      <c r="E45" s="537"/>
      <c r="F45" s="537"/>
      <c r="G45" s="537"/>
      <c r="H45" s="537"/>
      <c r="I45" s="537"/>
      <c r="J45" s="537"/>
      <c r="K45" s="538"/>
      <c r="L45" s="165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yQUn8853/lB866Z0eFfbu0upnWgGs3wMMU6WRRw9vLDsor+Tqx33c0oeZR13wBqzqNJYJBkE1UnS97MhoVuHPQ==" saltValue="+ppEXCaY9dbdxpLZ14VSbQ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7:AH7 D10:AH19 D22:AH26 D30:AH32">
    <cfRule type="expression" dxfId="3" priority="5">
      <formula>OR(WEEKDAY(DATE($D$5,12,D$7), 2)=6, WEEKDAY(DATE($D$5,12,D$7), 2)=7)</formula>
    </cfRule>
  </conditionalFormatting>
  <conditionalFormatting sqref="AK28">
    <cfRule type="cellIs" dxfId="0" priority="165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4" operator="greaterThan" id="{49442113-269E-418E-8D47-32CDE88DDB5D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61" operator="greaterThan" id="{FC5D2652-C9DD-4C48-9AFD-030F7788264C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B75FB-88CA-491C-8EA9-67CBBFC523C0}">
  <dimension ref="A1:X123"/>
  <sheetViews>
    <sheetView tabSelected="1" workbookViewId="0">
      <selection activeCell="A2" sqref="A2"/>
    </sheetView>
  </sheetViews>
  <sheetFormatPr defaultRowHeight="14.5"/>
  <cols>
    <col min="3" max="3" width="15.7265625" customWidth="1"/>
    <col min="5" max="5" width="20.7265625" customWidth="1"/>
    <col min="13" max="13" width="8.7265625" customWidth="1"/>
    <col min="16" max="16" width="10" customWidth="1"/>
    <col min="21" max="21" width="8.7265625" hidden="1" customWidth="1"/>
    <col min="22" max="22" width="8.7265625" customWidth="1"/>
    <col min="23" max="23" width="78.81640625" hidden="1" customWidth="1"/>
    <col min="24" max="24" width="61" hidden="1" customWidth="1"/>
    <col min="25" max="26" width="8.7265625" customWidth="1"/>
  </cols>
  <sheetData>
    <row r="1" spans="1:24">
      <c r="A1" s="167" t="s">
        <v>262</v>
      </c>
      <c r="W1" t="s">
        <v>246</v>
      </c>
      <c r="X1" t="s">
        <v>245</v>
      </c>
    </row>
    <row r="2" spans="1:24" ht="34" thickBot="1">
      <c r="A2" s="314" t="str">
        <f>IF($J$2="Svenska",W1,X1)</f>
        <v>Instruktion tidredovisning</v>
      </c>
      <c r="G2" s="101" t="s">
        <v>97</v>
      </c>
      <c r="H2" s="101"/>
      <c r="I2" s="101"/>
      <c r="J2" s="169" t="s">
        <v>95</v>
      </c>
      <c r="P2" s="70"/>
      <c r="Q2" s="315"/>
      <c r="R2" s="70"/>
      <c r="S2" s="70"/>
      <c r="T2" s="70"/>
      <c r="U2" t="s">
        <v>95</v>
      </c>
      <c r="W2" t="s">
        <v>95</v>
      </c>
      <c r="X2" t="s">
        <v>96</v>
      </c>
    </row>
    <row r="3" spans="1:24">
      <c r="B3" s="105" t="str">
        <f>IF(J2="Svenska",W3,X3)</f>
        <v>De rosa flikarna ska fyllas i av forskaren och de gröna av ekonom/ekonomiadministratör.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309"/>
      <c r="Q3" s="70"/>
      <c r="R3" s="70"/>
      <c r="S3" s="70"/>
      <c r="T3" s="70"/>
      <c r="U3" t="s">
        <v>96</v>
      </c>
      <c r="W3" t="s">
        <v>181</v>
      </c>
      <c r="X3" t="s">
        <v>182</v>
      </c>
    </row>
    <row r="4" spans="1:24">
      <c r="A4" s="50"/>
      <c r="B4" s="109" t="str">
        <f>IF($J$2="Svenska",W4,X4)</f>
        <v xml:space="preserve">För att göra redovisningen av EU-projekt enklare har vi förbättrat tidredovisningsmallen genom att lägga till flikarna ”To Project follow-up”, ”Salary” och "Summary hours". </v>
      </c>
      <c r="P4" s="310"/>
      <c r="Q4" s="315"/>
      <c r="R4" s="315"/>
      <c r="S4" s="70"/>
      <c r="T4" s="70"/>
      <c r="W4" t="s">
        <v>242</v>
      </c>
      <c r="X4" t="s">
        <v>247</v>
      </c>
    </row>
    <row r="5" spans="1:24" ht="15" thickBot="1">
      <c r="A5" s="50"/>
      <c r="B5" s="311" t="str">
        <f>IF($J$2="Svenska",W5,X5)</f>
        <v>Dessa flikar är avsedda att användas av din ekonomiadministratör för att hantera och redovisa projektets ekonomi på ett effektivt sätt.</v>
      </c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2"/>
      <c r="P5" s="313"/>
      <c r="Q5" s="70"/>
      <c r="R5" s="70"/>
      <c r="S5" s="70"/>
      <c r="T5" s="70"/>
      <c r="W5" t="s">
        <v>243</v>
      </c>
      <c r="X5" t="s">
        <v>244</v>
      </c>
    </row>
    <row r="6" spans="1:24">
      <c r="A6" s="50"/>
      <c r="B6" s="152" t="s">
        <v>260</v>
      </c>
      <c r="C6" s="69"/>
      <c r="P6" s="70"/>
      <c r="Q6" s="70"/>
      <c r="R6" s="70"/>
      <c r="S6" s="70"/>
      <c r="T6" s="70"/>
    </row>
    <row r="7" spans="1:24">
      <c r="A7" s="50" t="s">
        <v>57</v>
      </c>
      <c r="B7" t="str">
        <f>IF(J2="Svenska",W7,X7)</f>
        <v>Använd en mall för varje projekt och varje person. Om du har flera projekt att rapportera behöver du skapa en separat mall för varje projekt.</v>
      </c>
      <c r="P7" s="70"/>
      <c r="Q7" s="70"/>
      <c r="R7" s="70"/>
      <c r="S7" s="70"/>
      <c r="T7" s="70"/>
      <c r="W7" t="s">
        <v>183</v>
      </c>
      <c r="X7" t="s">
        <v>184</v>
      </c>
    </row>
    <row r="8" spans="1:24">
      <c r="A8" s="50" t="s">
        <v>57</v>
      </c>
      <c r="B8" t="str">
        <f>IF($J$2="Svenska",W8,X8)</f>
        <v>Börja i bladet "Total days" och fyll i projektnamn, organisation och medarbetarnamn i de rosa fälten i det övre högra hörnet. Informationen förs då över till alla blad.</v>
      </c>
      <c r="P8" s="70"/>
      <c r="Q8" s="315"/>
      <c r="R8" s="315"/>
      <c r="S8" s="70"/>
      <c r="T8" s="70"/>
      <c r="W8" t="s">
        <v>185</v>
      </c>
      <c r="X8" s="69" t="s">
        <v>186</v>
      </c>
    </row>
    <row r="9" spans="1:24">
      <c r="A9" s="50" t="s">
        <v>57</v>
      </c>
      <c r="B9" t="str">
        <f t="shared" ref="B9:B12" si="0">IF($J$2="Svenska",W9,X9)</f>
        <v>På fliken "Total days" anger du det aktuella året i cell C7. Detta säkerställer att helgdagar placeras på rätt dag, oavsett år eller månad.</v>
      </c>
      <c r="P9" s="70"/>
      <c r="Q9" s="70"/>
      <c r="R9" s="70"/>
      <c r="S9" s="70"/>
      <c r="T9" s="70"/>
      <c r="W9" t="s">
        <v>187</v>
      </c>
      <c r="X9" t="s">
        <v>188</v>
      </c>
    </row>
    <row r="10" spans="1:24">
      <c r="A10" s="50" t="s">
        <v>57</v>
      </c>
      <c r="B10" t="str">
        <f t="shared" si="0"/>
        <v>Registrera arbetade timmar dagligen i respektive månad för varje WP.</v>
      </c>
      <c r="M10" s="70"/>
      <c r="N10" s="70"/>
      <c r="O10" s="70"/>
      <c r="P10" s="70"/>
      <c r="Q10" s="70"/>
      <c r="R10" s="70"/>
      <c r="S10" s="70"/>
      <c r="T10" s="70"/>
      <c r="W10" t="s">
        <v>189</v>
      </c>
      <c r="X10" t="s">
        <v>190</v>
      </c>
    </row>
    <row r="11" spans="1:24">
      <c r="A11" s="50" t="s">
        <v>57</v>
      </c>
      <c r="B11" t="str">
        <f t="shared" si="0"/>
        <v>Du kan även registrera semester, särskild ledighet och sjukdom genom att ange timmar per dag. (Valfritt)</v>
      </c>
      <c r="M11" s="70"/>
      <c r="N11" s="70"/>
      <c r="O11" s="70"/>
      <c r="P11" s="70"/>
      <c r="Q11" s="70"/>
      <c r="R11" s="70"/>
      <c r="S11" s="70"/>
      <c r="T11" s="70"/>
      <c r="W11" t="s">
        <v>231</v>
      </c>
      <c r="X11" t="s">
        <v>232</v>
      </c>
    </row>
    <row r="12" spans="1:24">
      <c r="A12" s="50" t="s">
        <v>57</v>
      </c>
      <c r="B12" t="str">
        <f t="shared" si="0"/>
        <v>Timmarna summeras automatiskt och räknas om till dagar och personmånader för varje WP, samt till en totalsumma för månaden.</v>
      </c>
      <c r="M12" s="70"/>
      <c r="N12" s="70"/>
      <c r="O12" s="70"/>
      <c r="P12" s="70"/>
      <c r="Q12" s="70"/>
      <c r="R12" s="70"/>
      <c r="S12" s="70"/>
      <c r="T12" s="70"/>
      <c r="W12" t="s">
        <v>191</v>
      </c>
      <c r="X12" t="s">
        <v>192</v>
      </c>
    </row>
    <row r="13" spans="1:24">
      <c r="M13" s="70"/>
      <c r="N13" s="70"/>
      <c r="O13" s="70"/>
      <c r="P13" s="70"/>
      <c r="Q13" s="70"/>
      <c r="R13" s="70"/>
      <c r="S13" s="70"/>
      <c r="T13" s="70"/>
    </row>
    <row r="14" spans="1:24">
      <c r="M14" s="70"/>
      <c r="N14" s="70"/>
      <c r="O14" s="70"/>
      <c r="P14" s="70"/>
      <c r="Q14" s="70"/>
      <c r="R14" s="70"/>
      <c r="S14" s="70"/>
      <c r="T14" s="70"/>
    </row>
    <row r="15" spans="1:24">
      <c r="M15" s="70"/>
      <c r="N15" s="70"/>
      <c r="O15" s="70"/>
      <c r="P15" s="70"/>
      <c r="Q15" s="70"/>
      <c r="R15" s="70"/>
      <c r="S15" s="70"/>
      <c r="T15" s="70"/>
    </row>
    <row r="16" spans="1:24">
      <c r="M16" s="70"/>
      <c r="N16" s="70"/>
      <c r="O16" s="70"/>
      <c r="P16" s="70"/>
      <c r="Q16" s="70"/>
      <c r="R16" s="70"/>
      <c r="S16" s="70"/>
      <c r="T16" s="70"/>
    </row>
    <row r="17" spans="13:20">
      <c r="M17" s="70"/>
      <c r="N17" s="70"/>
      <c r="O17" s="70"/>
      <c r="P17" s="70"/>
      <c r="Q17" s="70"/>
      <c r="R17" s="70"/>
      <c r="S17" s="70"/>
      <c r="T17" s="70"/>
    </row>
    <row r="18" spans="13:20">
      <c r="M18" s="70"/>
      <c r="N18" s="70"/>
      <c r="O18" s="70"/>
      <c r="P18" s="70"/>
      <c r="Q18" s="70"/>
      <c r="R18" s="70"/>
      <c r="S18" s="70"/>
      <c r="T18" s="70"/>
    </row>
    <row r="19" spans="13:20">
      <c r="M19" s="70"/>
      <c r="N19" s="70"/>
      <c r="O19" s="70"/>
      <c r="P19" s="70"/>
      <c r="Q19" s="70"/>
      <c r="R19" s="70"/>
      <c r="S19" s="70"/>
      <c r="T19" s="70"/>
    </row>
    <row r="20" spans="13:20">
      <c r="M20" s="70"/>
      <c r="N20" s="70"/>
      <c r="O20" s="70"/>
      <c r="P20" s="70"/>
      <c r="Q20" s="70"/>
      <c r="R20" s="70"/>
      <c r="S20" s="70"/>
      <c r="T20" s="70"/>
    </row>
    <row r="21" spans="13:20">
      <c r="M21" s="70"/>
      <c r="N21" s="70"/>
      <c r="O21" s="70"/>
      <c r="P21" s="70"/>
      <c r="Q21" s="70"/>
      <c r="R21" s="70"/>
      <c r="S21" s="70"/>
      <c r="T21" s="70"/>
    </row>
    <row r="22" spans="13:20">
      <c r="M22" s="70"/>
      <c r="N22" s="70"/>
      <c r="O22" s="70"/>
      <c r="P22" s="70"/>
      <c r="Q22" s="70"/>
      <c r="R22" s="70"/>
      <c r="S22" s="70"/>
      <c r="T22" s="70"/>
    </row>
    <row r="23" spans="13:20">
      <c r="M23" s="70"/>
      <c r="N23" s="70"/>
      <c r="O23" s="70"/>
      <c r="P23" s="70"/>
      <c r="Q23" s="70"/>
      <c r="R23" s="70"/>
      <c r="S23" s="70"/>
      <c r="T23" s="70"/>
    </row>
    <row r="24" spans="13:20">
      <c r="M24" s="70"/>
      <c r="N24" s="70"/>
      <c r="O24" s="70"/>
      <c r="P24" s="70"/>
      <c r="Q24" s="70"/>
      <c r="R24" s="70"/>
      <c r="S24" s="70"/>
      <c r="T24" s="70"/>
    </row>
    <row r="25" spans="13:20">
      <c r="M25" s="70"/>
      <c r="N25" s="70"/>
      <c r="O25" s="70"/>
      <c r="P25" s="70"/>
      <c r="Q25" s="70"/>
      <c r="R25" s="70"/>
      <c r="S25" s="70"/>
      <c r="T25" s="70"/>
    </row>
    <row r="26" spans="13:20">
      <c r="M26" s="70"/>
      <c r="N26" s="70"/>
      <c r="O26" s="70"/>
      <c r="P26" s="70"/>
      <c r="Q26" s="70"/>
      <c r="R26" s="70"/>
      <c r="S26" s="70"/>
      <c r="T26" s="70"/>
    </row>
    <row r="27" spans="13:20">
      <c r="M27" s="70"/>
      <c r="N27" s="70"/>
      <c r="O27" s="70"/>
      <c r="P27" s="70"/>
      <c r="Q27" s="70"/>
      <c r="R27" s="70"/>
      <c r="S27" s="70"/>
      <c r="T27" s="70"/>
    </row>
    <row r="28" spans="13:20">
      <c r="M28" s="70"/>
      <c r="N28" s="70"/>
      <c r="O28" s="70"/>
      <c r="P28" s="70"/>
      <c r="Q28" s="70"/>
      <c r="R28" s="70"/>
      <c r="S28" s="70"/>
      <c r="T28" s="70"/>
    </row>
    <row r="29" spans="13:20">
      <c r="M29" s="70"/>
      <c r="N29" s="70"/>
      <c r="O29" s="70"/>
      <c r="P29" s="70"/>
      <c r="Q29" s="70"/>
      <c r="R29" s="70"/>
      <c r="S29" s="70"/>
      <c r="T29" s="70"/>
    </row>
    <row r="30" spans="13:20">
      <c r="M30" s="70"/>
      <c r="N30" s="70"/>
      <c r="O30" s="70"/>
      <c r="P30" s="70"/>
      <c r="Q30" s="70"/>
      <c r="R30" s="70"/>
      <c r="S30" s="70"/>
      <c r="T30" s="70"/>
    </row>
    <row r="31" spans="13:20">
      <c r="M31" s="70"/>
      <c r="N31" s="70"/>
      <c r="O31" s="70"/>
      <c r="P31" s="70"/>
      <c r="Q31" s="70"/>
      <c r="R31" s="70"/>
      <c r="S31" s="70"/>
      <c r="T31" s="70"/>
    </row>
    <row r="32" spans="13:20">
      <c r="M32" s="70"/>
      <c r="N32" s="70"/>
      <c r="O32" s="70"/>
      <c r="P32" s="70"/>
      <c r="Q32" s="70"/>
      <c r="R32" s="70"/>
      <c r="S32" s="70"/>
      <c r="T32" s="70"/>
    </row>
    <row r="33" spans="1:24">
      <c r="M33" s="70"/>
      <c r="N33" s="70"/>
      <c r="O33" s="70"/>
      <c r="P33" s="70"/>
      <c r="Q33" s="70"/>
      <c r="R33" s="70"/>
      <c r="S33" s="70"/>
      <c r="T33" s="70"/>
    </row>
    <row r="34" spans="1:24">
      <c r="M34" s="70"/>
      <c r="N34" s="70"/>
      <c r="O34" s="70"/>
      <c r="P34" s="70"/>
      <c r="Q34" s="70"/>
      <c r="R34" s="70"/>
      <c r="S34" s="70"/>
      <c r="T34" s="70"/>
    </row>
    <row r="35" spans="1:24">
      <c r="M35" s="70"/>
      <c r="N35" s="70"/>
      <c r="O35" s="70"/>
      <c r="P35" s="70"/>
      <c r="Q35" s="70"/>
      <c r="R35" s="70"/>
      <c r="S35" s="70"/>
      <c r="T35" s="70"/>
    </row>
    <row r="36" spans="1:24">
      <c r="M36" s="70"/>
      <c r="N36" s="70"/>
      <c r="O36" s="70"/>
      <c r="P36" s="70"/>
      <c r="Q36" s="70"/>
      <c r="R36" s="70"/>
      <c r="S36" s="70"/>
      <c r="T36" s="70"/>
    </row>
    <row r="37" spans="1:24">
      <c r="M37" s="70"/>
      <c r="N37" s="70"/>
      <c r="O37" s="70"/>
      <c r="P37" s="70"/>
      <c r="Q37" s="70"/>
      <c r="R37" s="70"/>
      <c r="S37" s="70"/>
      <c r="T37" s="70"/>
    </row>
    <row r="38" spans="1:24">
      <c r="M38" s="70"/>
      <c r="N38" s="70"/>
      <c r="O38" s="70"/>
      <c r="P38" s="70"/>
      <c r="Q38" s="70"/>
      <c r="R38" s="70"/>
      <c r="S38" s="70"/>
      <c r="T38" s="70"/>
    </row>
    <row r="39" spans="1:24">
      <c r="M39" s="70"/>
      <c r="N39" s="70"/>
      <c r="O39" s="70"/>
      <c r="P39" s="70"/>
      <c r="Q39" s="70"/>
      <c r="R39" s="70"/>
      <c r="S39" s="70"/>
      <c r="T39" s="70"/>
    </row>
    <row r="40" spans="1:24">
      <c r="M40" s="70"/>
      <c r="N40" s="70"/>
      <c r="O40" s="70"/>
      <c r="P40" s="70"/>
      <c r="Q40" s="70"/>
      <c r="R40" s="70"/>
      <c r="S40" s="70"/>
      <c r="T40" s="70"/>
    </row>
    <row r="41" spans="1:24">
      <c r="D41" t="str">
        <f>IF($J$2="Svenska",W41,X41)</f>
        <v>Detta är en månadsflik.</v>
      </c>
      <c r="M41" s="70"/>
      <c r="N41" s="70"/>
      <c r="O41" s="70"/>
      <c r="P41" s="70"/>
      <c r="Q41" s="70"/>
      <c r="R41" s="70"/>
      <c r="S41" s="70"/>
      <c r="T41" s="70"/>
      <c r="W41" t="s">
        <v>100</v>
      </c>
      <c r="X41" t="s">
        <v>101</v>
      </c>
    </row>
    <row r="42" spans="1:24">
      <c r="M42" s="70"/>
      <c r="N42" s="70"/>
      <c r="O42" s="70"/>
      <c r="P42" s="70"/>
      <c r="Q42" s="70"/>
      <c r="R42" s="70"/>
      <c r="S42" s="70"/>
      <c r="T42" s="70"/>
    </row>
    <row r="43" spans="1:24">
      <c r="M43" s="70"/>
      <c r="N43" s="70"/>
      <c r="O43" s="70"/>
      <c r="P43" s="70"/>
      <c r="Q43" s="70"/>
      <c r="R43" s="70"/>
      <c r="S43" s="70"/>
      <c r="T43" s="70"/>
    </row>
    <row r="44" spans="1:24">
      <c r="A44" s="50" t="s">
        <v>57</v>
      </c>
      <c r="B44" t="str">
        <f t="shared" ref="B44:B46" si="1">IF($J$2="Svenska",W44,X44)</f>
        <v>Varje månad summeras till fliken "Total days" för projektet.</v>
      </c>
      <c r="M44" s="70"/>
      <c r="N44" s="70"/>
      <c r="O44" s="70"/>
      <c r="P44" s="70"/>
      <c r="Q44" s="70"/>
      <c r="R44" s="70"/>
      <c r="S44" s="70"/>
      <c r="T44" s="70"/>
      <c r="W44" t="s">
        <v>193</v>
      </c>
      <c r="X44" t="s">
        <v>194</v>
      </c>
    </row>
    <row r="45" spans="1:24">
      <c r="A45" s="50" t="s">
        <v>57</v>
      </c>
      <c r="B45" t="str">
        <f t="shared" si="1"/>
        <v>Observera att i Horisont Europa och Horisont 2020-projekt kan du maximalt rapportera 1 720 timmar per år och 215 dagar totalt.</v>
      </c>
      <c r="P45" s="70"/>
      <c r="Q45" s="70"/>
      <c r="R45" s="70"/>
      <c r="S45" s="70"/>
      <c r="T45" s="70"/>
      <c r="W45" t="s">
        <v>140</v>
      </c>
      <c r="X45" t="s">
        <v>195</v>
      </c>
    </row>
    <row r="46" spans="1:24">
      <c r="A46" s="50" t="s">
        <v>57</v>
      </c>
      <c r="B46" t="str">
        <f t="shared" si="1"/>
        <v>Varningar visas när följande gränser överskrids: 1 720 timmar/år, 215 dagar/år, 17,92 dagar/månad, 1 personmånad/månad och 12 personmånader/år.</v>
      </c>
      <c r="P46" s="70"/>
      <c r="Q46" s="70"/>
      <c r="R46" s="70"/>
      <c r="S46" s="70"/>
      <c r="T46" s="70"/>
      <c r="W46" t="s">
        <v>124</v>
      </c>
      <c r="X46" t="s">
        <v>196</v>
      </c>
    </row>
    <row r="47" spans="1:24">
      <c r="P47" s="70"/>
      <c r="Q47" s="70"/>
      <c r="R47" s="70"/>
      <c r="S47" s="70"/>
      <c r="T47" s="70"/>
    </row>
    <row r="48" spans="1:24">
      <c r="P48" s="70"/>
      <c r="Q48" s="70"/>
      <c r="R48" s="70"/>
      <c r="S48" s="70"/>
      <c r="T48" s="70"/>
    </row>
    <row r="49" spans="16:20">
      <c r="P49" s="70"/>
      <c r="Q49" s="70"/>
      <c r="R49" s="70"/>
      <c r="S49" s="70"/>
      <c r="T49" s="70"/>
    </row>
    <row r="50" spans="16:20">
      <c r="P50" s="70"/>
      <c r="Q50" s="70"/>
      <c r="R50" s="70"/>
      <c r="S50" s="70"/>
      <c r="T50" s="70"/>
    </row>
    <row r="51" spans="16:20">
      <c r="P51" s="70"/>
      <c r="Q51" s="70"/>
      <c r="R51" s="70"/>
      <c r="S51" s="70"/>
      <c r="T51" s="70"/>
    </row>
    <row r="52" spans="16:20">
      <c r="P52" s="70"/>
      <c r="Q52" s="70"/>
      <c r="R52" s="70"/>
      <c r="S52" s="70"/>
      <c r="T52" s="70"/>
    </row>
    <row r="53" spans="16:20">
      <c r="P53" s="70"/>
      <c r="Q53" s="70"/>
      <c r="R53" s="70"/>
      <c r="S53" s="70"/>
      <c r="T53" s="70"/>
    </row>
    <row r="54" spans="16:20">
      <c r="P54" s="70"/>
      <c r="Q54" s="70"/>
      <c r="R54" s="70"/>
      <c r="S54" s="70"/>
      <c r="T54" s="70"/>
    </row>
    <row r="55" spans="16:20">
      <c r="P55" s="70"/>
      <c r="Q55" s="70"/>
      <c r="R55" s="70"/>
      <c r="S55" s="70"/>
      <c r="T55" s="70"/>
    </row>
    <row r="56" spans="16:20">
      <c r="P56" s="70"/>
      <c r="Q56" s="70"/>
      <c r="R56" s="70"/>
      <c r="S56" s="70"/>
      <c r="T56" s="70"/>
    </row>
    <row r="57" spans="16:20">
      <c r="P57" s="70"/>
      <c r="Q57" s="70"/>
      <c r="R57" s="70"/>
      <c r="S57" s="70"/>
      <c r="T57" s="70"/>
    </row>
    <row r="58" spans="16:20">
      <c r="P58" s="70"/>
      <c r="Q58" s="70"/>
      <c r="R58" s="70"/>
      <c r="S58" s="70"/>
      <c r="T58" s="70"/>
    </row>
    <row r="59" spans="16:20">
      <c r="P59" s="70"/>
      <c r="Q59" s="70"/>
      <c r="R59" s="70"/>
      <c r="S59" s="70"/>
      <c r="T59" s="70"/>
    </row>
    <row r="60" spans="16:20">
      <c r="P60" s="70"/>
      <c r="Q60" s="70"/>
      <c r="R60" s="70"/>
      <c r="S60" s="70"/>
      <c r="T60" s="70"/>
    </row>
    <row r="61" spans="16:20">
      <c r="P61" s="70"/>
      <c r="Q61" s="70"/>
      <c r="R61" s="70"/>
      <c r="S61" s="70"/>
      <c r="T61" s="70"/>
    </row>
    <row r="62" spans="16:20">
      <c r="P62" s="70"/>
      <c r="Q62" s="70"/>
      <c r="R62" s="70"/>
      <c r="S62" s="70"/>
      <c r="T62" s="70"/>
    </row>
    <row r="63" spans="16:20">
      <c r="P63" s="70"/>
      <c r="Q63" s="70"/>
      <c r="R63" s="70"/>
      <c r="S63" s="70"/>
      <c r="T63" s="70"/>
    </row>
    <row r="64" spans="16:20">
      <c r="P64" s="70"/>
      <c r="Q64" s="70"/>
      <c r="R64" s="70"/>
      <c r="S64" s="70"/>
      <c r="T64" s="70"/>
    </row>
    <row r="65" spans="2:24">
      <c r="P65" s="70"/>
      <c r="Q65" s="70"/>
      <c r="R65" s="70"/>
      <c r="S65" s="70"/>
      <c r="T65" s="70"/>
    </row>
    <row r="66" spans="2:24">
      <c r="P66" s="70"/>
      <c r="Q66" s="70"/>
      <c r="R66" s="70"/>
      <c r="S66" s="70"/>
      <c r="T66" s="70"/>
    </row>
    <row r="67" spans="2:24">
      <c r="P67" s="70"/>
      <c r="Q67" s="70"/>
      <c r="R67" s="70"/>
      <c r="S67" s="70"/>
      <c r="T67" s="70"/>
    </row>
    <row r="68" spans="2:24">
      <c r="P68" s="70"/>
      <c r="Q68" s="70"/>
      <c r="R68" s="70"/>
      <c r="S68" s="70"/>
      <c r="T68" s="70"/>
    </row>
    <row r="69" spans="2:24">
      <c r="P69" s="70"/>
      <c r="Q69" s="70"/>
      <c r="R69" s="70"/>
      <c r="S69" s="70"/>
      <c r="T69" s="70"/>
    </row>
    <row r="70" spans="2:24">
      <c r="P70" s="70"/>
      <c r="Q70" s="70"/>
      <c r="R70" s="70"/>
      <c r="S70" s="70"/>
      <c r="T70" s="70"/>
    </row>
    <row r="71" spans="2:24">
      <c r="P71" s="70"/>
      <c r="Q71" s="70"/>
      <c r="R71" s="70"/>
      <c r="S71" s="70"/>
      <c r="T71" s="70"/>
    </row>
    <row r="72" spans="2:24">
      <c r="P72" s="70"/>
      <c r="Q72" s="70"/>
      <c r="R72" s="70"/>
      <c r="S72" s="70"/>
      <c r="T72" s="70"/>
    </row>
    <row r="73" spans="2:24">
      <c r="P73" s="70"/>
      <c r="Q73" s="70"/>
      <c r="R73" s="70"/>
      <c r="S73" s="70"/>
      <c r="T73" s="70"/>
      <c r="W73" t="s">
        <v>127</v>
      </c>
      <c r="X73" t="s">
        <v>128</v>
      </c>
    </row>
    <row r="74" spans="2:24">
      <c r="P74" s="70"/>
      <c r="Q74" s="70"/>
      <c r="R74" s="70"/>
      <c r="S74" s="70"/>
      <c r="T74" s="70"/>
    </row>
    <row r="75" spans="2:24">
      <c r="P75" s="70"/>
      <c r="Q75" s="70"/>
      <c r="R75" s="70"/>
      <c r="S75" s="70"/>
      <c r="T75" s="70"/>
    </row>
    <row r="76" spans="2:24">
      <c r="C76" t="str">
        <f>IF($J$2="Svenska",W73,X73)</f>
        <v>I fliken "Total days" visas summeringarna.</v>
      </c>
      <c r="M76" s="70"/>
      <c r="N76" s="70"/>
      <c r="O76" s="70"/>
      <c r="P76" s="70"/>
      <c r="Q76" s="70"/>
      <c r="R76" s="70"/>
      <c r="S76" s="70"/>
      <c r="T76" s="70"/>
    </row>
    <row r="77" spans="2:24">
      <c r="M77" s="70"/>
      <c r="N77" s="70"/>
      <c r="O77" s="70"/>
      <c r="P77" s="70"/>
      <c r="Q77" s="70"/>
      <c r="R77" s="70"/>
      <c r="S77" s="70"/>
      <c r="T77" s="70"/>
    </row>
    <row r="78" spans="2:24">
      <c r="B78" s="69" t="str">
        <f t="shared" ref="B78:B86" si="2">IF($J$2="Svenska",W78,X78)</f>
        <v>Fliken "Salary"</v>
      </c>
      <c r="M78" s="70"/>
      <c r="N78" s="70"/>
      <c r="O78" s="70"/>
      <c r="P78" s="70"/>
      <c r="Q78" s="70"/>
      <c r="R78" s="70"/>
      <c r="S78" s="70"/>
      <c r="T78" s="70"/>
      <c r="W78" t="s">
        <v>129</v>
      </c>
      <c r="X78" t="s">
        <v>130</v>
      </c>
    </row>
    <row r="79" spans="2:24">
      <c r="B79" t="str">
        <f t="shared" si="2"/>
        <v>I denna flik registrerar du månadslönen (exklusive LKP) i cellerna H13–H24. Denna används sedan som grund för kostnadsberäkningarna.</v>
      </c>
      <c r="M79" s="70"/>
      <c r="N79" s="70"/>
      <c r="O79" s="70"/>
      <c r="P79" s="70"/>
      <c r="Q79" s="70"/>
      <c r="R79" s="70"/>
      <c r="S79" s="70"/>
      <c r="T79" s="70"/>
      <c r="W79" t="s">
        <v>197</v>
      </c>
      <c r="X79" t="s">
        <v>198</v>
      </c>
    </row>
    <row r="80" spans="2:24">
      <c r="B80" t="str">
        <f t="shared" si="2"/>
        <v>I cell C9 väljer du vilken kategori personen tillhör.</v>
      </c>
      <c r="M80" s="70"/>
      <c r="N80" s="70"/>
      <c r="O80" s="70"/>
      <c r="P80" s="70"/>
      <c r="Q80" s="70"/>
      <c r="R80" s="70"/>
      <c r="S80" s="70"/>
      <c r="T80" s="70"/>
      <c r="W80" t="s">
        <v>131</v>
      </c>
      <c r="X80" t="s">
        <v>199</v>
      </c>
    </row>
    <row r="81" spans="1:24">
      <c r="B81" t="str">
        <f t="shared" si="2"/>
        <v>Månadskostnaden i cellerna J13–J24 är den kostnad som ska belasta projektet i Raindance.</v>
      </c>
      <c r="M81" s="70"/>
      <c r="N81" s="70"/>
      <c r="O81" s="70"/>
      <c r="P81" s="70"/>
      <c r="Q81" s="70"/>
      <c r="R81" s="70"/>
      <c r="S81" s="70"/>
      <c r="T81" s="70"/>
      <c r="W81" t="s">
        <v>200</v>
      </c>
      <c r="X81" t="s">
        <v>201</v>
      </c>
    </row>
    <row r="82" spans="1:24">
      <c r="M82" s="70"/>
      <c r="N82" s="70"/>
      <c r="O82" s="70"/>
      <c r="P82" s="70"/>
      <c r="Q82" s="70"/>
      <c r="R82" s="70"/>
      <c r="S82" s="70"/>
      <c r="T82" s="70"/>
    </row>
    <row r="83" spans="1:24">
      <c r="B83" s="69" t="str">
        <f t="shared" si="2"/>
        <v>Fliken" To Project follow-up"</v>
      </c>
      <c r="M83" s="70"/>
      <c r="N83" s="70"/>
      <c r="O83" s="70"/>
      <c r="P83" s="70"/>
      <c r="Q83" s="70"/>
      <c r="R83" s="70"/>
      <c r="S83" s="70"/>
      <c r="T83" s="70"/>
      <c r="W83" t="s">
        <v>132</v>
      </c>
      <c r="X83" t="s">
        <v>202</v>
      </c>
    </row>
    <row r="84" spans="1:24">
      <c r="B84" t="str">
        <f t="shared" si="2"/>
        <v>I cell C11 väljer du den månad du vill visa transaktioner för. Transaktionerna visas direkt under.</v>
      </c>
      <c r="M84" s="70"/>
      <c r="N84" s="70"/>
      <c r="O84" s="70"/>
      <c r="P84" s="70"/>
      <c r="Q84" s="70"/>
      <c r="R84" s="70"/>
      <c r="S84" s="70"/>
      <c r="T84" s="70"/>
      <c r="W84" t="s">
        <v>203</v>
      </c>
      <c r="X84" t="s">
        <v>133</v>
      </c>
    </row>
    <row r="85" spans="1:24">
      <c r="B85" t="str">
        <f t="shared" si="2"/>
        <v>Kopiera B13–F22 för att klistra in transaktionerna i projektuppföljningsmallen under rätt periodflik.</v>
      </c>
      <c r="M85" s="70"/>
      <c r="N85" s="70"/>
      <c r="O85" s="70"/>
      <c r="P85" s="70"/>
      <c r="Q85" s="70"/>
      <c r="R85" s="70"/>
      <c r="S85" s="70"/>
      <c r="T85" s="70"/>
      <c r="W85" t="s">
        <v>251</v>
      </c>
      <c r="X85" t="s">
        <v>252</v>
      </c>
    </row>
    <row r="86" spans="1:24">
      <c r="B86" t="str">
        <f t="shared" si="2"/>
        <v>I cell O29 kan du välja ett WP för att se transaktioner från alla periodflikar.</v>
      </c>
      <c r="M86" s="70"/>
      <c r="N86" s="70"/>
      <c r="O86" s="70"/>
      <c r="P86" s="70"/>
      <c r="Q86" s="70"/>
      <c r="R86" s="70"/>
      <c r="S86" s="70"/>
      <c r="T86" s="70"/>
      <c r="W86" t="s">
        <v>204</v>
      </c>
      <c r="X86" t="s">
        <v>205</v>
      </c>
    </row>
    <row r="87" spans="1:24">
      <c r="M87" s="70"/>
      <c r="N87" s="70"/>
      <c r="O87" s="70"/>
      <c r="P87" s="70"/>
      <c r="Q87" s="70"/>
      <c r="R87" s="70"/>
      <c r="S87" s="70"/>
      <c r="T87" s="70"/>
    </row>
    <row r="88" spans="1:24">
      <c r="B88" s="69" t="str">
        <f t="shared" ref="B88:B89" si="3">IF($J$2="Svenska",W88,X88)</f>
        <v>Fliken "Summary hours"</v>
      </c>
      <c r="M88" s="70"/>
      <c r="N88" s="70"/>
      <c r="O88" s="70"/>
      <c r="P88" s="70"/>
      <c r="Q88" s="70"/>
      <c r="R88" s="70"/>
      <c r="S88" s="70"/>
      <c r="T88" s="70"/>
      <c r="W88" t="s">
        <v>125</v>
      </c>
      <c r="X88" t="s">
        <v>126</v>
      </c>
    </row>
    <row r="89" spans="1:24">
      <c r="B89" t="str">
        <f t="shared" si="3"/>
        <v>Denna flik innehåller samma grunddata som "Total days", men visar timmar istället. Alla varningar visas även här.</v>
      </c>
      <c r="M89" s="70"/>
      <c r="N89" s="70"/>
      <c r="O89" s="70"/>
      <c r="P89" s="70"/>
      <c r="Q89" s="70"/>
      <c r="R89" s="70"/>
      <c r="S89" s="70"/>
      <c r="T89" s="70"/>
      <c r="W89" t="s">
        <v>206</v>
      </c>
      <c r="X89" t="s">
        <v>207</v>
      </c>
    </row>
    <row r="90" spans="1:24">
      <c r="M90" s="70"/>
      <c r="N90" s="70"/>
      <c r="O90" s="70"/>
      <c r="P90" s="70"/>
      <c r="Q90" s="70"/>
      <c r="R90" s="70"/>
      <c r="S90" s="70"/>
      <c r="T90" s="70"/>
    </row>
    <row r="91" spans="1:24" ht="15" thickBot="1">
      <c r="A91" s="50"/>
      <c r="M91" s="70"/>
      <c r="N91" s="70"/>
      <c r="O91" s="70"/>
      <c r="P91" s="70"/>
      <c r="Q91" s="70"/>
      <c r="R91" s="70"/>
      <c r="S91" s="70"/>
      <c r="T91" s="70"/>
    </row>
    <row r="92" spans="1:24" ht="15" thickTop="1">
      <c r="B92" s="194" t="str">
        <f>IF($J$2="Svenska",W92,X92)</f>
        <v>Så här beräknar du:</v>
      </c>
      <c r="C92" s="195"/>
      <c r="D92" s="195"/>
      <c r="E92" s="195"/>
      <c r="F92" s="195"/>
      <c r="G92" s="195"/>
      <c r="H92" s="195"/>
      <c r="I92" s="195"/>
      <c r="J92" s="195"/>
      <c r="K92" s="196"/>
      <c r="M92" s="70"/>
      <c r="N92" s="70"/>
      <c r="O92" s="70"/>
      <c r="P92" s="70"/>
      <c r="Q92" s="70"/>
      <c r="R92" s="70"/>
      <c r="S92" s="70"/>
      <c r="T92" s="70"/>
      <c r="W92" t="s">
        <v>171</v>
      </c>
      <c r="X92" t="s">
        <v>170</v>
      </c>
    </row>
    <row r="93" spans="1:24" ht="16">
      <c r="B93" s="198" t="str">
        <f>IF($J$2="Svenska",W93,X93)</f>
        <v>Personmånader</v>
      </c>
      <c r="D93" t="str">
        <f>IF($J$2="Svenska",W95,X95)</f>
        <v>PM = Personmånad</v>
      </c>
      <c r="K93" s="197"/>
      <c r="M93" s="70"/>
      <c r="N93" s="70"/>
      <c r="O93" s="70"/>
      <c r="P93" s="70"/>
      <c r="Q93" s="70"/>
      <c r="R93" s="70"/>
      <c r="S93" s="70"/>
      <c r="T93" s="70"/>
      <c r="W93" s="275" t="s">
        <v>174</v>
      </c>
      <c r="X93" t="s">
        <v>122</v>
      </c>
    </row>
    <row r="94" spans="1:24">
      <c r="B94" s="276" t="str">
        <f t="shared" ref="B94:B113" si="4">IF($J$2="Svenska",W94,X94)</f>
        <v>Om du arbetar 1 720 timmar på ett år, motsvarar det 12 personmånader.</v>
      </c>
      <c r="K94" s="197"/>
      <c r="M94" s="70"/>
      <c r="N94" s="70"/>
      <c r="O94" s="70"/>
      <c r="P94" s="70"/>
      <c r="Q94" s="70"/>
      <c r="R94" s="70"/>
      <c r="S94" s="70"/>
      <c r="T94" s="70"/>
      <c r="W94" t="s">
        <v>208</v>
      </c>
      <c r="X94" t="s">
        <v>209</v>
      </c>
    </row>
    <row r="95" spans="1:24">
      <c r="B95" s="276"/>
      <c r="K95" s="197"/>
      <c r="M95" s="70"/>
      <c r="N95" s="70"/>
      <c r="O95" s="70"/>
      <c r="P95" s="70"/>
      <c r="Q95" s="70"/>
      <c r="R95" s="70"/>
      <c r="S95" s="70"/>
      <c r="T95" s="70"/>
      <c r="W95" t="s">
        <v>210</v>
      </c>
      <c r="X95" t="s">
        <v>211</v>
      </c>
    </row>
    <row r="96" spans="1:24">
      <c r="B96" s="276"/>
      <c r="K96" s="197"/>
      <c r="M96" s="70"/>
      <c r="N96" s="70"/>
      <c r="O96" s="70"/>
      <c r="P96" s="70"/>
      <c r="Q96" s="70"/>
      <c r="R96" s="70"/>
      <c r="S96" s="70"/>
      <c r="T96" s="70"/>
    </row>
    <row r="97" spans="2:24">
      <c r="B97" s="276" t="str">
        <f t="shared" si="4"/>
        <v>Följande gäller för Horisont Europa-projekt (HEU):</v>
      </c>
      <c r="C97" s="69"/>
      <c r="D97" s="69"/>
      <c r="E97" s="69"/>
      <c r="F97" s="69"/>
      <c r="K97" s="197"/>
      <c r="M97" s="70"/>
      <c r="N97" s="70"/>
      <c r="O97" s="70"/>
      <c r="P97" s="70"/>
      <c r="Q97" s="70"/>
      <c r="R97" s="70"/>
      <c r="S97" s="70"/>
      <c r="T97" s="70"/>
      <c r="W97" t="s">
        <v>212</v>
      </c>
      <c r="X97" t="s">
        <v>213</v>
      </c>
    </row>
    <row r="98" spans="2:24">
      <c r="B98" s="276" t="str">
        <f t="shared" si="4"/>
        <v>Observera att maxvärdena omfattar alla HEU-projekt totalt och inte får överskridas.</v>
      </c>
      <c r="C98" s="69"/>
      <c r="D98" s="69"/>
      <c r="E98" s="69"/>
      <c r="F98" s="69"/>
      <c r="K98" s="197"/>
      <c r="M98" s="70"/>
      <c r="N98" s="70"/>
      <c r="O98" s="70"/>
      <c r="P98" s="70"/>
      <c r="Q98" s="70"/>
      <c r="R98" s="70"/>
      <c r="S98" s="70"/>
      <c r="T98" s="70"/>
      <c r="W98" t="s">
        <v>214</v>
      </c>
      <c r="X98" t="s">
        <v>215</v>
      </c>
    </row>
    <row r="99" spans="2:24">
      <c r="B99" s="277" t="str">
        <f t="shared" si="4"/>
        <v>Max antal rapporteringspliktiga timmar per år:</v>
      </c>
      <c r="C99" s="178"/>
      <c r="D99" s="178"/>
      <c r="E99" s="175"/>
      <c r="F99" s="177">
        <v>1720</v>
      </c>
      <c r="K99" s="197"/>
      <c r="M99" s="70"/>
      <c r="N99" s="70"/>
      <c r="O99" s="70"/>
      <c r="P99" s="70"/>
      <c r="Q99" s="70"/>
      <c r="R99" s="70"/>
      <c r="S99" s="70"/>
      <c r="T99" s="70"/>
      <c r="W99" t="s">
        <v>216</v>
      </c>
      <c r="X99" t="s">
        <v>105</v>
      </c>
    </row>
    <row r="100" spans="2:24">
      <c r="B100" s="277" t="str">
        <f t="shared" si="4"/>
        <v>Max antal rapporteringspliktiga dagar per år:</v>
      </c>
      <c r="C100" s="174"/>
      <c r="D100" s="174"/>
      <c r="E100" s="176"/>
      <c r="F100" s="177">
        <v>215</v>
      </c>
      <c r="K100" s="197"/>
      <c r="M100" s="70"/>
      <c r="N100" s="70"/>
      <c r="O100" s="70"/>
      <c r="P100" s="70"/>
      <c r="Q100" s="70"/>
      <c r="R100" s="70"/>
      <c r="S100" s="70"/>
      <c r="T100" s="70"/>
      <c r="W100" t="s">
        <v>217</v>
      </c>
      <c r="X100" t="s">
        <v>104</v>
      </c>
    </row>
    <row r="101" spans="2:24">
      <c r="B101" s="277" t="str">
        <f t="shared" si="4"/>
        <v>Max antal rapporteringspliktiga dagar per månad:</v>
      </c>
      <c r="C101" s="174"/>
      <c r="D101" s="174"/>
      <c r="E101" s="176"/>
      <c r="F101" s="123">
        <v>17.920000000000002</v>
      </c>
      <c r="K101" s="197"/>
      <c r="M101" s="70"/>
      <c r="N101" s="70"/>
      <c r="O101" s="70"/>
      <c r="P101" s="70"/>
      <c r="Q101" s="70"/>
      <c r="R101" s="70"/>
      <c r="S101" s="70"/>
      <c r="T101" s="70"/>
      <c r="W101" t="s">
        <v>218</v>
      </c>
      <c r="X101" t="s">
        <v>103</v>
      </c>
    </row>
    <row r="102" spans="2:24">
      <c r="B102" s="277" t="str">
        <f t="shared" si="4"/>
        <v>Max antal rapporteringspliktiga timmar per månad:</v>
      </c>
      <c r="C102" s="178"/>
      <c r="D102" s="178"/>
      <c r="E102" s="175"/>
      <c r="F102" s="123">
        <v>143.33000000000001</v>
      </c>
      <c r="K102" s="197"/>
      <c r="M102" s="70"/>
      <c r="N102" s="70"/>
      <c r="O102" s="70"/>
      <c r="P102" s="70"/>
      <c r="Q102" s="70"/>
      <c r="R102" s="70"/>
      <c r="S102" s="70"/>
      <c r="T102" s="70"/>
      <c r="W102" t="s">
        <v>219</v>
      </c>
      <c r="X102" t="s">
        <v>102</v>
      </c>
    </row>
    <row r="103" spans="2:24">
      <c r="B103" s="277" t="str">
        <f t="shared" si="4"/>
        <v>Max antal personmånader per år:</v>
      </c>
      <c r="C103" s="180"/>
      <c r="D103" s="178"/>
      <c r="E103" s="175"/>
      <c r="F103" s="177">
        <v>12</v>
      </c>
      <c r="K103" s="197"/>
      <c r="M103" s="70"/>
      <c r="N103" s="70"/>
      <c r="O103" s="70"/>
      <c r="P103" s="70"/>
      <c r="Q103" s="70"/>
      <c r="R103" s="70"/>
      <c r="S103" s="70"/>
      <c r="T103" s="70"/>
      <c r="W103" t="s">
        <v>220</v>
      </c>
      <c r="X103" t="s">
        <v>221</v>
      </c>
    </row>
    <row r="104" spans="2:24">
      <c r="B104" s="276"/>
      <c r="K104" s="197"/>
      <c r="M104" s="70"/>
      <c r="N104" s="70"/>
      <c r="O104" s="70"/>
      <c r="P104" s="70"/>
      <c r="Q104" s="70"/>
      <c r="R104" s="70"/>
      <c r="S104" s="70"/>
      <c r="T104" s="70"/>
    </row>
    <row r="105" spans="2:24">
      <c r="B105" s="198" t="str">
        <f t="shared" si="4"/>
        <v>Om du vet antalet arbetade timmar, kan du räkna ut PM.</v>
      </c>
      <c r="K105" s="197"/>
      <c r="M105" s="70"/>
      <c r="N105" s="70"/>
      <c r="O105" s="70"/>
      <c r="P105" s="70"/>
      <c r="Q105" s="70"/>
      <c r="R105" s="70"/>
      <c r="S105" s="70"/>
      <c r="T105" s="70"/>
      <c r="W105" t="s">
        <v>222</v>
      </c>
      <c r="X105" t="s">
        <v>223</v>
      </c>
    </row>
    <row r="106" spans="2:24">
      <c r="B106" s="276" t="str">
        <f>IF($J$2="Svenska",W106,X106)</f>
        <v>Exempel: (80 timmar/8)/(215/12) = 0,56 PM</v>
      </c>
      <c r="C106" s="276"/>
      <c r="D106" s="276"/>
      <c r="E106" s="276"/>
      <c r="K106" s="197"/>
      <c r="M106" s="70"/>
      <c r="N106" s="70"/>
      <c r="O106" s="70"/>
      <c r="P106" s="70"/>
      <c r="Q106" s="315"/>
      <c r="R106" s="70"/>
      <c r="S106" s="70"/>
      <c r="T106" s="70"/>
      <c r="W106" t="s">
        <v>233</v>
      </c>
      <c r="X106" t="s">
        <v>237</v>
      </c>
    </row>
    <row r="107" spans="2:24">
      <c r="B107" s="276"/>
      <c r="K107" s="197"/>
      <c r="M107" s="70"/>
      <c r="N107" s="70"/>
      <c r="O107" s="70"/>
      <c r="P107" s="70"/>
      <c r="Q107" s="70"/>
      <c r="R107" s="70"/>
      <c r="S107" s="70"/>
      <c r="T107" s="70"/>
    </row>
    <row r="108" spans="2:24">
      <c r="B108" s="198" t="str">
        <f t="shared" si="4"/>
        <v>Om du vet antalet arbetade dagar, kan du räkna ut PM.</v>
      </c>
      <c r="K108" s="197"/>
      <c r="M108" s="70"/>
      <c r="N108" s="70"/>
      <c r="O108" s="70"/>
      <c r="P108" s="70"/>
      <c r="Q108" s="70"/>
      <c r="R108" s="70"/>
      <c r="S108" s="70"/>
      <c r="T108" s="70"/>
      <c r="W108" t="s">
        <v>224</v>
      </c>
      <c r="X108" t="s">
        <v>175</v>
      </c>
    </row>
    <row r="109" spans="2:24">
      <c r="B109" s="276" t="str">
        <f>IF($J$2="Svenska",W109,X109)</f>
        <v>Exempel: 14 dagar/(215/12) = 0,78 PM</v>
      </c>
      <c r="K109" s="197"/>
      <c r="M109" s="70"/>
      <c r="N109" s="70"/>
      <c r="O109" s="70"/>
      <c r="P109" s="70"/>
      <c r="Q109" s="70"/>
      <c r="R109" s="70"/>
      <c r="S109" s="70"/>
      <c r="T109" s="70"/>
      <c r="W109" t="s">
        <v>234</v>
      </c>
      <c r="X109" t="s">
        <v>238</v>
      </c>
    </row>
    <row r="110" spans="2:24">
      <c r="B110" s="276"/>
      <c r="K110" s="197"/>
      <c r="M110" s="70"/>
      <c r="N110" s="70"/>
      <c r="O110" s="70"/>
      <c r="P110" s="70"/>
      <c r="Q110" s="315"/>
      <c r="R110" s="70"/>
      <c r="S110" s="70"/>
      <c r="T110" s="70"/>
    </row>
    <row r="111" spans="2:24">
      <c r="B111" s="198" t="str">
        <f t="shared" si="4"/>
        <v>Här kan du beräkna PM.</v>
      </c>
      <c r="K111" s="197"/>
      <c r="M111" s="70"/>
      <c r="N111" s="70"/>
      <c r="O111" s="70"/>
      <c r="P111" s="70"/>
      <c r="Q111" s="70"/>
      <c r="R111" s="70"/>
      <c r="S111" s="70"/>
      <c r="T111" s="70"/>
      <c r="W111" t="s">
        <v>172</v>
      </c>
      <c r="X111" t="s">
        <v>176</v>
      </c>
    </row>
    <row r="112" spans="2:24">
      <c r="B112" s="276" t="str">
        <f t="shared" si="4"/>
        <v>Timmar</v>
      </c>
      <c r="D112" s="124">
        <v>143.33000000000001</v>
      </c>
      <c r="E112" s="258"/>
      <c r="K112" s="197"/>
      <c r="M112" s="70"/>
      <c r="N112" s="70"/>
      <c r="O112" s="70"/>
      <c r="P112" s="70"/>
      <c r="Q112" s="70"/>
      <c r="R112" s="70"/>
      <c r="S112" s="70"/>
      <c r="T112" s="70"/>
      <c r="W112" t="s">
        <v>165</v>
      </c>
      <c r="X112" t="s">
        <v>159</v>
      </c>
    </row>
    <row r="113" spans="2:24">
      <c r="B113" s="276" t="str">
        <f t="shared" si="4"/>
        <v>Personmånad (PM)</v>
      </c>
      <c r="D113" s="103">
        <f>(D112/8)/(215/12)</f>
        <v>0.99997674418604654</v>
      </c>
      <c r="K113" s="197"/>
      <c r="M113" s="70"/>
      <c r="N113" s="70"/>
      <c r="O113" s="70"/>
      <c r="P113" s="70"/>
      <c r="Q113" s="70"/>
      <c r="R113" s="70"/>
      <c r="S113" s="70"/>
      <c r="T113" s="70"/>
      <c r="W113" t="s">
        <v>173</v>
      </c>
      <c r="X113" t="s">
        <v>177</v>
      </c>
    </row>
    <row r="114" spans="2:24">
      <c r="B114" s="198"/>
      <c r="K114" s="197"/>
      <c r="M114" s="70"/>
      <c r="N114" s="70"/>
      <c r="O114" s="70"/>
      <c r="P114" s="70"/>
      <c r="Q114" s="70"/>
      <c r="R114" s="70"/>
      <c r="S114" s="70"/>
      <c r="T114" s="70"/>
    </row>
    <row r="115" spans="2:24">
      <c r="B115" s="260"/>
      <c r="C115" s="151"/>
      <c r="D115" s="151"/>
      <c r="E115" s="151"/>
      <c r="F115" s="151"/>
      <c r="G115" s="151"/>
      <c r="K115" s="197"/>
      <c r="M115" s="70"/>
      <c r="N115" s="70"/>
      <c r="O115" s="70"/>
      <c r="P115" s="70"/>
      <c r="Q115" s="70"/>
      <c r="R115" s="70"/>
      <c r="S115" s="70"/>
      <c r="T115" s="70"/>
      <c r="W115" t="s">
        <v>225</v>
      </c>
      <c r="X115" t="s">
        <v>226</v>
      </c>
    </row>
    <row r="116" spans="2:24">
      <c r="B116" s="198" t="str">
        <f>IF($J$2="Svenska",W115,X115)</f>
        <v>Personalkostnad = dagsekvivalent * daglig kostnad</v>
      </c>
      <c r="C116" s="304"/>
      <c r="D116" s="305"/>
      <c r="E116" s="305"/>
      <c r="F116" s="305"/>
      <c r="G116" s="305"/>
      <c r="K116" s="197"/>
      <c r="M116" s="70"/>
      <c r="N116" s="70"/>
      <c r="O116" s="70"/>
      <c r="P116" s="70"/>
      <c r="Q116" s="70"/>
      <c r="R116" s="70"/>
      <c r="S116" s="70"/>
      <c r="T116" s="70"/>
      <c r="W116" t="s">
        <v>227</v>
      </c>
      <c r="X116" t="s">
        <v>228</v>
      </c>
    </row>
    <row r="117" spans="2:24">
      <c r="B117" s="198" t="str">
        <f t="shared" ref="B117:B118" si="5">IF($J$2="Svenska",W116,X116)</f>
        <v>Dagsekvivalent = (215/12) * rapporteringsperiodens månader * arbetstidsfaktor</v>
      </c>
      <c r="C117" s="97"/>
      <c r="D117" s="97"/>
      <c r="K117" s="197"/>
      <c r="M117" s="70"/>
      <c r="N117" s="70"/>
      <c r="O117" s="70"/>
      <c r="P117" s="70"/>
      <c r="Q117" s="70"/>
      <c r="R117" s="70"/>
      <c r="S117" s="70"/>
      <c r="T117" s="70"/>
      <c r="W117" t="s">
        <v>235</v>
      </c>
      <c r="X117" t="s">
        <v>236</v>
      </c>
    </row>
    <row r="118" spans="2:24" ht="15" thickBot="1">
      <c r="B118" s="198" t="str">
        <f t="shared" si="5"/>
        <v>Daglig kostnad = faktiska personalkostnader / max rapporterbara dagar (dagsekvivalenter)</v>
      </c>
      <c r="C118" s="306"/>
      <c r="D118" s="306"/>
      <c r="E118" s="306"/>
      <c r="F118" s="306"/>
      <c r="G118" s="306"/>
      <c r="H118" s="306"/>
      <c r="I118" s="306"/>
      <c r="J118" s="306"/>
      <c r="K118" s="307"/>
      <c r="M118" s="70"/>
      <c r="N118" s="70"/>
      <c r="O118" s="70"/>
      <c r="P118" s="70"/>
      <c r="Q118" s="70"/>
      <c r="R118" s="70"/>
      <c r="S118" s="70"/>
      <c r="T118" s="70"/>
    </row>
    <row r="119" spans="2:24" ht="15" thickTop="1">
      <c r="B119" s="195"/>
      <c r="M119" s="70"/>
      <c r="N119" s="70"/>
      <c r="O119" s="70"/>
      <c r="P119" s="70"/>
      <c r="Q119" s="70"/>
      <c r="R119" s="70"/>
      <c r="S119" s="70"/>
      <c r="T119" s="70"/>
    </row>
    <row r="120" spans="2:24">
      <c r="M120" s="70"/>
      <c r="N120" s="70"/>
      <c r="O120" s="70"/>
      <c r="P120" s="70"/>
      <c r="Q120" s="70"/>
      <c r="R120" s="70"/>
      <c r="S120" s="70"/>
      <c r="T120" s="70"/>
    </row>
    <row r="121" spans="2:24">
      <c r="M121" s="70"/>
      <c r="N121" s="70"/>
      <c r="O121" s="70"/>
      <c r="P121" s="70"/>
      <c r="Q121" s="70"/>
      <c r="R121" s="70"/>
      <c r="S121" s="70"/>
      <c r="T121" s="70"/>
    </row>
    <row r="122" spans="2:24">
      <c r="M122" s="70"/>
      <c r="N122" s="70"/>
      <c r="O122" s="70"/>
      <c r="P122" s="70"/>
      <c r="Q122" s="70"/>
      <c r="R122" s="70"/>
      <c r="S122" s="70"/>
      <c r="T122" s="70"/>
    </row>
    <row r="123" spans="2:24">
      <c r="M123" s="70"/>
      <c r="N123" s="70"/>
      <c r="O123" s="70"/>
      <c r="P123" s="70"/>
      <c r="Q123" s="70"/>
      <c r="R123" s="70"/>
      <c r="S123" s="70"/>
      <c r="T123" s="70"/>
    </row>
  </sheetData>
  <sheetProtection algorithmName="SHA-512" hashValue="rB5CGu+7BPnGxAvQkTIs2BgqdfleYKBansTtA2LFUNkGi7Jx9QTtbfqXagLJVWl0OBMuEWxNoRDGrZTU2fJQ9g==" saltValue="u00n4c8P6oLlntc+TsGiqQ==" spinCount="100000" sheet="1" objects="1" scenarios="1"/>
  <dataValidations count="1">
    <dataValidation type="list" allowBlank="1" showInputMessage="1" showErrorMessage="1" sqref="J2" xr:uid="{EAA98EC9-A358-490B-B028-0F919FAD99BC}">
      <formula1>$U$2:$U$7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96F7F-D805-44FD-A4BB-577D122F3EAE}">
  <sheetPr>
    <tabColor rgb="FFB9D3C7"/>
  </sheetPr>
  <dimension ref="B1:AH74"/>
  <sheetViews>
    <sheetView zoomScaleNormal="100" workbookViewId="0">
      <selection activeCell="C15" sqref="C15"/>
    </sheetView>
  </sheetViews>
  <sheetFormatPr defaultRowHeight="14.5"/>
  <cols>
    <col min="2" max="2" width="14.81640625" customWidth="1"/>
    <col min="3" max="3" width="8.1796875" customWidth="1"/>
    <col min="4" max="4" width="9.54296875" style="99" customWidth="1"/>
    <col min="5" max="5" width="8.7265625" style="97"/>
    <col min="7" max="7" width="11.453125" customWidth="1"/>
    <col min="12" max="12" width="19.54296875" bestFit="1" customWidth="1"/>
    <col min="13" max="13" width="11.54296875" customWidth="1"/>
    <col min="14" max="14" width="9.7265625" customWidth="1"/>
    <col min="20" max="20" width="8.7265625" customWidth="1"/>
    <col min="21" max="21" width="8.7265625" hidden="1" customWidth="1"/>
    <col min="22" max="22" width="77.81640625" hidden="1" customWidth="1"/>
    <col min="23" max="23" width="70" hidden="1" customWidth="1"/>
    <col min="24" max="28" width="8.7265625" hidden="1" customWidth="1"/>
    <col min="29" max="31" width="8.7265625" customWidth="1"/>
  </cols>
  <sheetData>
    <row r="1" spans="2:34">
      <c r="T1" s="70"/>
      <c r="U1" s="70" t="s">
        <v>95</v>
      </c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</row>
    <row r="2" spans="2:34">
      <c r="T2" s="70"/>
      <c r="U2" s="70" t="s">
        <v>96</v>
      </c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</row>
    <row r="3" spans="2:34" ht="17.5" customHeight="1">
      <c r="B3" s="98"/>
      <c r="T3" s="70"/>
      <c r="U3" s="70"/>
      <c r="V3" s="70" t="s">
        <v>95</v>
      </c>
      <c r="W3" s="70" t="s">
        <v>96</v>
      </c>
      <c r="X3" s="70"/>
      <c r="Y3" s="70"/>
      <c r="Z3" s="70"/>
      <c r="AA3" s="233" t="s">
        <v>11</v>
      </c>
      <c r="AB3" s="70"/>
      <c r="AC3" s="70"/>
      <c r="AD3" s="70"/>
      <c r="AE3" s="70"/>
      <c r="AF3" s="70"/>
      <c r="AG3" s="70"/>
      <c r="AH3" s="70"/>
    </row>
    <row r="4" spans="2:34" ht="17.5" customHeight="1">
      <c r="B4" s="98"/>
      <c r="T4" s="70"/>
      <c r="U4" s="70"/>
      <c r="V4" s="251" t="s">
        <v>79</v>
      </c>
      <c r="W4" s="252" t="s">
        <v>99</v>
      </c>
      <c r="X4" s="70"/>
      <c r="Y4" s="70"/>
      <c r="Z4" s="70"/>
      <c r="AA4" s="233" t="s">
        <v>12</v>
      </c>
      <c r="AB4" s="70"/>
      <c r="AC4" s="70"/>
      <c r="AD4" s="70"/>
      <c r="AE4" s="70"/>
      <c r="AF4" s="70"/>
      <c r="AG4" s="70"/>
      <c r="AH4" s="70"/>
    </row>
    <row r="5" spans="2:34" ht="17.5" customHeight="1">
      <c r="B5" s="98"/>
      <c r="T5" s="70"/>
      <c r="U5" s="70"/>
      <c r="V5" s="70"/>
      <c r="W5" s="70"/>
      <c r="X5" s="70"/>
      <c r="Y5" s="70"/>
      <c r="Z5" s="70"/>
      <c r="AA5" s="233" t="s">
        <v>13</v>
      </c>
      <c r="AB5" s="70"/>
      <c r="AC5" s="70"/>
      <c r="AD5" s="70"/>
      <c r="AE5" s="70"/>
      <c r="AF5" s="70"/>
      <c r="AG5" s="70"/>
      <c r="AH5" s="70"/>
    </row>
    <row r="6" spans="2:34" ht="17.5" customHeight="1">
      <c r="B6" s="98"/>
      <c r="T6" s="70"/>
      <c r="U6" s="70"/>
      <c r="V6" s="70"/>
      <c r="W6" s="70"/>
      <c r="X6" s="70"/>
      <c r="Y6" s="70"/>
      <c r="Z6" s="70"/>
      <c r="AA6" s="233" t="s">
        <v>14</v>
      </c>
      <c r="AB6" s="70"/>
      <c r="AC6" s="70"/>
      <c r="AD6" s="70"/>
      <c r="AE6" s="70"/>
      <c r="AF6" s="70"/>
      <c r="AG6" s="70"/>
      <c r="AH6" s="70"/>
    </row>
    <row r="7" spans="2:34" ht="17.5" customHeight="1">
      <c r="B7" s="98"/>
      <c r="T7" s="70"/>
      <c r="U7" s="70"/>
      <c r="V7" s="70"/>
      <c r="W7" s="70"/>
      <c r="X7" s="70"/>
      <c r="Y7" s="70"/>
      <c r="Z7" s="70"/>
      <c r="AA7" s="233" t="s">
        <v>15</v>
      </c>
      <c r="AB7" s="70"/>
      <c r="AC7" s="70"/>
      <c r="AD7" s="70"/>
      <c r="AE7" s="70"/>
      <c r="AF7" s="70"/>
      <c r="AG7" s="70"/>
      <c r="AH7" s="70"/>
    </row>
    <row r="8" spans="2:34" ht="17.5" customHeight="1">
      <c r="B8" s="98" t="str">
        <f>IF(L10="Svenska",V4,W4)</f>
        <v>Kopiera registrerade data till projektuppföljningsmallen.</v>
      </c>
      <c r="T8" s="70"/>
      <c r="U8" s="70"/>
      <c r="V8" s="70"/>
      <c r="W8" s="70"/>
      <c r="X8" s="70"/>
      <c r="Y8" s="70"/>
      <c r="Z8" s="70"/>
      <c r="AA8" s="233" t="s">
        <v>16</v>
      </c>
      <c r="AB8" s="70"/>
      <c r="AC8" s="70"/>
      <c r="AD8" s="70"/>
      <c r="AE8" s="70"/>
      <c r="AF8" s="70"/>
      <c r="AG8" s="70"/>
      <c r="AH8" s="70"/>
    </row>
    <row r="9" spans="2:34" ht="17.5" customHeight="1">
      <c r="B9" s="126" t="s">
        <v>260</v>
      </c>
      <c r="T9" s="70"/>
      <c r="U9" s="70"/>
      <c r="V9" s="70"/>
      <c r="W9" s="70"/>
      <c r="X9" s="70"/>
      <c r="Y9" s="70"/>
      <c r="Z9" s="70"/>
      <c r="AA9" s="233" t="s">
        <v>17</v>
      </c>
      <c r="AB9" s="70"/>
      <c r="AC9" s="70"/>
      <c r="AD9" s="70"/>
      <c r="AE9" s="70"/>
      <c r="AF9" s="70"/>
      <c r="AG9" s="70"/>
      <c r="AH9" s="70"/>
    </row>
    <row r="10" spans="2:34" ht="23.15" customHeight="1">
      <c r="H10" s="164" t="s">
        <v>97</v>
      </c>
      <c r="J10" s="164"/>
      <c r="K10" s="164"/>
      <c r="L10" s="256" t="s">
        <v>95</v>
      </c>
      <c r="T10" s="70"/>
      <c r="U10" s="70"/>
      <c r="V10" s="70"/>
      <c r="W10" s="70"/>
      <c r="X10" s="70"/>
      <c r="Y10" s="70"/>
      <c r="Z10" s="70"/>
      <c r="AA10" s="233" t="s">
        <v>18</v>
      </c>
      <c r="AB10" s="70"/>
      <c r="AC10" s="70"/>
      <c r="AD10" s="70"/>
      <c r="AE10" s="70"/>
      <c r="AF10" s="70"/>
      <c r="AG10" s="70"/>
      <c r="AH10" s="70"/>
    </row>
    <row r="11" spans="2:34">
      <c r="B11" t="str">
        <f>IF(L10="Svenska",V11,W11)</f>
        <v>Välj månad---&gt;</v>
      </c>
      <c r="C11" s="169" t="s">
        <v>179</v>
      </c>
      <c r="T11" s="70"/>
      <c r="U11" s="70"/>
      <c r="V11" s="70" t="s">
        <v>80</v>
      </c>
      <c r="W11" s="70" t="s">
        <v>98</v>
      </c>
      <c r="X11" s="70"/>
      <c r="Y11" s="70"/>
      <c r="Z11" s="70"/>
      <c r="AA11" s="233" t="s">
        <v>248</v>
      </c>
      <c r="AB11" s="70"/>
      <c r="AC11" s="70"/>
      <c r="AD11" s="70"/>
      <c r="AE11" s="70"/>
      <c r="AF11" s="70"/>
      <c r="AG11" s="70"/>
      <c r="AH11" s="70"/>
    </row>
    <row r="12" spans="2:34">
      <c r="B12" t="s">
        <v>70</v>
      </c>
      <c r="C12" t="s">
        <v>71</v>
      </c>
      <c r="D12" s="255" t="s">
        <v>158</v>
      </c>
      <c r="E12" s="97" t="s">
        <v>159</v>
      </c>
      <c r="F12" t="s">
        <v>250</v>
      </c>
      <c r="G12" t="s">
        <v>259</v>
      </c>
      <c r="T12" s="70"/>
      <c r="U12" s="70"/>
      <c r="V12" s="70"/>
      <c r="W12" s="70"/>
      <c r="X12" s="70"/>
      <c r="Y12" s="70"/>
      <c r="Z12" s="70"/>
      <c r="AA12" s="233" t="s">
        <v>249</v>
      </c>
      <c r="AB12" s="70"/>
      <c r="AC12" s="70"/>
      <c r="AD12" s="70"/>
      <c r="AE12" s="70"/>
      <c r="AF12" s="70"/>
      <c r="AG12" s="70"/>
      <c r="AH12" s="70"/>
    </row>
    <row r="13" spans="2:34">
      <c r="B13" s="101" t="str" cm="1">
        <f t="array" ref="B13">_xlfn._xlws.FILTER(Beräkningar!A21:F140,(Beräkningar!F21:F140='To Project follow-up'!C11)*(Beräkningar!D21:D140&gt;0),"")</f>
        <v/>
      </c>
      <c r="C13" s="101"/>
      <c r="D13" s="102"/>
      <c r="E13" s="103"/>
      <c r="F13" s="101"/>
      <c r="G13" s="101"/>
      <c r="T13" s="70"/>
      <c r="U13" s="70"/>
      <c r="V13" s="70"/>
      <c r="W13" s="70"/>
      <c r="X13" s="70"/>
      <c r="Y13" s="70"/>
      <c r="Z13" s="70"/>
      <c r="AA13" s="70" t="s">
        <v>253</v>
      </c>
      <c r="AB13" s="70"/>
      <c r="AC13" s="70"/>
      <c r="AD13" s="70"/>
      <c r="AE13" s="70"/>
      <c r="AF13" s="70"/>
      <c r="AG13" s="70"/>
      <c r="AH13" s="70"/>
    </row>
    <row r="14" spans="2:34">
      <c r="B14" s="101"/>
      <c r="C14" s="101"/>
      <c r="D14" s="102"/>
      <c r="E14" s="103"/>
      <c r="F14" s="101"/>
      <c r="G14" s="101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</row>
    <row r="15" spans="2:34">
      <c r="B15" s="101"/>
      <c r="C15" s="101"/>
      <c r="D15" s="102"/>
      <c r="E15" s="103"/>
      <c r="F15" s="101"/>
      <c r="G15" s="101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</row>
    <row r="16" spans="2:34">
      <c r="B16" s="101"/>
      <c r="C16" s="101"/>
      <c r="D16" s="102"/>
      <c r="E16" s="103"/>
      <c r="F16" s="101"/>
      <c r="G16" s="101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</row>
    <row r="17" spans="2:34">
      <c r="B17" s="101"/>
      <c r="C17" s="101"/>
      <c r="D17" s="102"/>
      <c r="E17" s="103"/>
      <c r="F17" s="101"/>
      <c r="G17" s="101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</row>
    <row r="18" spans="2:34">
      <c r="B18" s="101"/>
      <c r="C18" s="101"/>
      <c r="D18" s="102"/>
      <c r="E18" s="103"/>
      <c r="F18" s="101"/>
      <c r="G18" s="101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</row>
    <row r="19" spans="2:34">
      <c r="B19" s="101"/>
      <c r="C19" s="101"/>
      <c r="D19" s="102"/>
      <c r="E19" s="103"/>
      <c r="F19" s="101"/>
      <c r="G19" s="101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</row>
    <row r="20" spans="2:34">
      <c r="B20" s="101"/>
      <c r="C20" s="101"/>
      <c r="D20" s="102"/>
      <c r="E20" s="103"/>
      <c r="F20" s="101"/>
      <c r="G20" s="101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</row>
    <row r="21" spans="2:34">
      <c r="B21" s="101"/>
      <c r="C21" s="101"/>
      <c r="D21" s="102"/>
      <c r="E21" s="103"/>
      <c r="F21" s="101"/>
      <c r="G21" s="101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</row>
    <row r="22" spans="2:34">
      <c r="B22" s="101"/>
      <c r="C22" s="101"/>
      <c r="D22" s="102"/>
      <c r="E22" s="103"/>
      <c r="F22" s="101"/>
      <c r="G22" s="101"/>
      <c r="I22" t="str">
        <f>IF(L10="Svenska",V22,W22)</f>
        <v>Gå till rätt flik i projektuppföljningsmallen, beroende på period, och klistra in registrerade data med högerklick - klistra in värden.</v>
      </c>
      <c r="T22" s="70"/>
      <c r="U22" s="70"/>
      <c r="V22" s="70" t="s">
        <v>147</v>
      </c>
      <c r="W22" s="253" t="s">
        <v>148</v>
      </c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</row>
    <row r="23" spans="2:34">
      <c r="B23" t="str">
        <f>IF(L10="Svenska",V23,W23)</f>
        <v>* Välj månad i cell C11.</v>
      </c>
      <c r="T23" s="70"/>
      <c r="U23" s="70"/>
      <c r="V23" s="70" t="s">
        <v>149</v>
      </c>
      <c r="W23" s="70" t="s">
        <v>150</v>
      </c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</row>
    <row r="24" spans="2:34">
      <c r="B24" t="str">
        <f>IF(L10="Svenska",V24,W24)</f>
        <v>* Öppna projektuppföljningsmallen.</v>
      </c>
      <c r="T24" s="70"/>
      <c r="U24" s="70"/>
      <c r="V24" s="70" t="s">
        <v>134</v>
      </c>
      <c r="W24" s="70" t="s">
        <v>139</v>
      </c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</row>
    <row r="25" spans="2:34">
      <c r="B25" t="str">
        <f>IF(L10="Svenska",V25,W25)</f>
        <v>* Markera det grönmarkerade området här ovanför och tryck ctrl+c.</v>
      </c>
      <c r="T25" s="70"/>
      <c r="U25" s="70"/>
      <c r="V25" s="70" t="s">
        <v>138</v>
      </c>
      <c r="W25" s="70" t="s">
        <v>135</v>
      </c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</row>
    <row r="26" spans="2:34">
      <c r="B26" t="str">
        <f>IF(L10="Svenska",V26,W26)</f>
        <v>* Gå till projektuppföljningsmallen till den flik du avser att kopiera in till och ställ dig i första lediga cell till vänster i kolumn "Name of the researcher".</v>
      </c>
      <c r="T26" s="70"/>
      <c r="U26" s="70"/>
      <c r="V26" s="70" t="s">
        <v>136</v>
      </c>
      <c r="W26" s="70" t="s">
        <v>137</v>
      </c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</row>
    <row r="27" spans="2:34">
      <c r="B27" t="str">
        <f>IF(L10="Svenska",V27,W27)</f>
        <v xml:space="preserve"> * Högerklicka och välj inklistringsalternativ: Värden (V) eller tryck Ctrl+Alt+V och välj "Värden".</v>
      </c>
      <c r="T27" s="70"/>
      <c r="U27" s="70"/>
      <c r="V27" s="70" t="s">
        <v>254</v>
      </c>
      <c r="W27" s="70" t="s">
        <v>255</v>
      </c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</row>
    <row r="28" spans="2:34"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</row>
    <row r="29" spans="2:34">
      <c r="L29" s="69" t="str">
        <f>IF(L10="Svenska",V29,W29)</f>
        <v>Kontroll av tid per arbetspaket (WP)</v>
      </c>
      <c r="N29" s="50"/>
      <c r="O29" s="169" t="s">
        <v>11</v>
      </c>
      <c r="R29" s="70"/>
      <c r="S29" s="70"/>
      <c r="T29" s="70"/>
      <c r="U29" s="70"/>
      <c r="V29" s="179" t="s">
        <v>120</v>
      </c>
      <c r="W29" s="179" t="s">
        <v>121</v>
      </c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</row>
    <row r="30" spans="2:34">
      <c r="O30" s="104">
        <f>SUM(O32:O74)</f>
        <v>0</v>
      </c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</row>
    <row r="31" spans="2:34" ht="15" thickBot="1">
      <c r="L31" s="101" t="s">
        <v>70</v>
      </c>
      <c r="M31" s="101" t="s">
        <v>71</v>
      </c>
      <c r="N31" s="101" t="s">
        <v>158</v>
      </c>
      <c r="O31" s="103" t="s">
        <v>159</v>
      </c>
      <c r="P31" s="101" t="s">
        <v>250</v>
      </c>
      <c r="Q31" s="101" t="s">
        <v>160</v>
      </c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</row>
    <row r="32" spans="2:34">
      <c r="L32" s="105" t="str" cm="1">
        <f t="array" ref="L32">IF(O29="All",_xlfn._xlws.FILTER(Beräkningar!A21:F138,(Beräkningar!D21:D138&lt;&gt;0)*(Beräkningar!D21:D138&gt;0),""),_xlfn._xlws.FILTER(Beräkningar!A21:F138,(Beräkningar!E21:E138='To Project follow-up'!O29)*(Beräkningar!D21:D138&gt;0),""))</f>
        <v/>
      </c>
      <c r="M32" s="106"/>
      <c r="N32" s="107"/>
      <c r="O32" s="107"/>
      <c r="P32" s="106"/>
      <c r="Q32" s="108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</row>
    <row r="33" spans="12:34">
      <c r="L33" s="109"/>
      <c r="N33" s="97"/>
      <c r="O33" s="97"/>
      <c r="Q33" s="11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</row>
    <row r="34" spans="12:34">
      <c r="L34" s="109"/>
      <c r="N34" s="97"/>
      <c r="O34" s="97"/>
      <c r="Q34" s="11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</row>
    <row r="35" spans="12:34">
      <c r="L35" s="109"/>
      <c r="N35" s="97"/>
      <c r="O35" s="97"/>
      <c r="Q35" s="11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</row>
    <row r="36" spans="12:34">
      <c r="L36" s="109"/>
      <c r="N36" s="97"/>
      <c r="O36" s="97"/>
      <c r="Q36" s="11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</row>
    <row r="37" spans="12:34">
      <c r="L37" s="109"/>
      <c r="N37" s="97"/>
      <c r="O37" s="97"/>
      <c r="Q37" s="11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</row>
    <row r="38" spans="12:34">
      <c r="L38" s="109"/>
      <c r="N38" s="97"/>
      <c r="O38" s="97"/>
      <c r="Q38" s="11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</row>
    <row r="39" spans="12:34">
      <c r="L39" s="109"/>
      <c r="N39" s="97"/>
      <c r="O39" s="97"/>
      <c r="Q39" s="11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</row>
    <row r="40" spans="12:34">
      <c r="L40" s="109"/>
      <c r="N40" s="97"/>
      <c r="O40" s="97"/>
      <c r="Q40" s="11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</row>
    <row r="41" spans="12:34">
      <c r="L41" s="109"/>
      <c r="N41" s="97"/>
      <c r="O41" s="97"/>
      <c r="Q41" s="11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</row>
    <row r="42" spans="12:34">
      <c r="L42" s="109"/>
      <c r="N42" s="97"/>
      <c r="O42" s="97"/>
      <c r="Q42" s="11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</row>
    <row r="43" spans="12:34">
      <c r="L43" s="109"/>
      <c r="N43" s="97"/>
      <c r="O43" s="97"/>
      <c r="Q43" s="11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</row>
    <row r="44" spans="12:34">
      <c r="L44" s="109"/>
      <c r="N44" s="97"/>
      <c r="O44" s="97"/>
      <c r="Q44" s="11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</row>
    <row r="45" spans="12:34">
      <c r="L45" s="109"/>
      <c r="N45" s="97"/>
      <c r="O45" s="97"/>
      <c r="Q45" s="11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</row>
    <row r="46" spans="12:34">
      <c r="L46" s="109"/>
      <c r="N46" s="97"/>
      <c r="O46" s="97"/>
      <c r="Q46" s="11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</row>
    <row r="47" spans="12:34">
      <c r="L47" s="109"/>
      <c r="N47" s="97"/>
      <c r="O47" s="97"/>
      <c r="Q47" s="11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</row>
    <row r="48" spans="12:34">
      <c r="L48" s="109"/>
      <c r="N48" s="97"/>
      <c r="O48" s="97"/>
      <c r="Q48" s="11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</row>
    <row r="49" spans="12:34">
      <c r="L49" s="109"/>
      <c r="N49" s="97"/>
      <c r="O49" s="97"/>
      <c r="Q49" s="11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</row>
    <row r="50" spans="12:34">
      <c r="L50" s="109"/>
      <c r="N50" s="97"/>
      <c r="O50" s="97"/>
      <c r="Q50" s="11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</row>
    <row r="51" spans="12:34">
      <c r="L51" s="109"/>
      <c r="N51" s="97"/>
      <c r="O51" s="97"/>
      <c r="Q51" s="11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</row>
    <row r="52" spans="12:34">
      <c r="L52" s="109"/>
      <c r="N52" s="97"/>
      <c r="O52" s="97"/>
      <c r="Q52" s="11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</row>
    <row r="53" spans="12:34">
      <c r="L53" s="109"/>
      <c r="N53" s="97"/>
      <c r="O53" s="97"/>
      <c r="Q53" s="11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</row>
    <row r="54" spans="12:34">
      <c r="L54" s="109"/>
      <c r="N54" s="97"/>
      <c r="O54" s="97"/>
      <c r="Q54" s="11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</row>
    <row r="55" spans="12:34">
      <c r="L55" s="109"/>
      <c r="N55" s="97"/>
      <c r="O55" s="97"/>
      <c r="Q55" s="11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</row>
    <row r="56" spans="12:34">
      <c r="L56" s="109"/>
      <c r="N56" s="97"/>
      <c r="O56" s="97"/>
      <c r="Q56" s="11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</row>
    <row r="57" spans="12:34">
      <c r="L57" s="109"/>
      <c r="N57" s="97"/>
      <c r="O57" s="97"/>
      <c r="Q57" s="11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</row>
    <row r="58" spans="12:34">
      <c r="L58" s="109"/>
      <c r="N58" s="97"/>
      <c r="O58" s="97"/>
      <c r="Q58" s="11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</row>
    <row r="59" spans="12:34">
      <c r="L59" s="109"/>
      <c r="N59" s="97"/>
      <c r="O59" s="97"/>
      <c r="Q59" s="11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</row>
    <row r="60" spans="12:34">
      <c r="L60" s="109"/>
      <c r="N60" s="97"/>
      <c r="O60" s="97"/>
      <c r="Q60" s="11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</row>
    <row r="61" spans="12:34">
      <c r="L61" s="109"/>
      <c r="N61" s="97"/>
      <c r="O61" s="97"/>
      <c r="Q61" s="11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</row>
    <row r="62" spans="12:34">
      <c r="L62" s="109"/>
      <c r="N62" s="97"/>
      <c r="O62" s="97"/>
      <c r="Q62" s="11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</row>
    <row r="63" spans="12:34">
      <c r="L63" s="109"/>
      <c r="N63" s="97"/>
      <c r="O63" s="97"/>
      <c r="Q63" s="11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</row>
    <row r="64" spans="12:34">
      <c r="L64" s="109"/>
      <c r="N64" s="97"/>
      <c r="O64" s="97"/>
      <c r="Q64" s="11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</row>
    <row r="65" spans="12:34">
      <c r="L65" s="109"/>
      <c r="N65" s="97"/>
      <c r="O65" s="97"/>
      <c r="Q65" s="11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</row>
    <row r="66" spans="12:34">
      <c r="L66" s="109"/>
      <c r="N66" s="97"/>
      <c r="O66" s="97"/>
      <c r="Q66" s="11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</row>
    <row r="67" spans="12:34">
      <c r="L67" s="109"/>
      <c r="N67" s="97"/>
      <c r="O67" s="97"/>
      <c r="Q67" s="11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</row>
    <row r="68" spans="12:34">
      <c r="L68" s="109"/>
      <c r="N68" s="97"/>
      <c r="O68" s="97"/>
      <c r="Q68" s="11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</row>
    <row r="69" spans="12:34">
      <c r="O69" s="97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</row>
    <row r="70" spans="12:34">
      <c r="O70" s="97"/>
    </row>
    <row r="71" spans="12:34">
      <c r="O71" s="97"/>
    </row>
    <row r="72" spans="12:34">
      <c r="O72" s="97"/>
    </row>
    <row r="73" spans="12:34">
      <c r="O73" s="97"/>
    </row>
    <row r="74" spans="12:34">
      <c r="O74" s="97"/>
    </row>
  </sheetData>
  <dataValidations count="2">
    <dataValidation type="list" allowBlank="1" showInputMessage="1" showErrorMessage="1" sqref="L10" xr:uid="{6FF72156-5A9F-43F9-8DA9-842EC4249C3F}">
      <formula1>$U$1:$U$3</formula1>
    </dataValidation>
    <dataValidation type="list" allowBlank="1" showInputMessage="1" showErrorMessage="1" sqref="O29" xr:uid="{1FC4264D-4FDF-412B-A0C6-BE3B521B842F}">
      <formula1>$AA$3:$AA$13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2870E4-CFFC-46EB-B668-D65EC571E9A3}">
          <x14:formula1>
            <xm:f>Beräkningar!$F$21:$F$140</xm:f>
          </x14:formula1>
          <xm:sqref>C11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FF43E-541B-41F5-A0D4-E6D161782CF9}">
  <sheetPr>
    <tabColor rgb="FFB9D3C7"/>
  </sheetPr>
  <dimension ref="A1:V173"/>
  <sheetViews>
    <sheetView workbookViewId="0">
      <selection activeCell="J22" sqref="J22"/>
    </sheetView>
  </sheetViews>
  <sheetFormatPr defaultRowHeight="14.5"/>
  <cols>
    <col min="1" max="1" width="14.1796875" customWidth="1"/>
    <col min="2" max="2" width="12.54296875" customWidth="1"/>
    <col min="3" max="3" width="11.7265625" customWidth="1"/>
    <col min="4" max="6" width="10.453125" customWidth="1"/>
    <col min="7" max="13" width="10.26953125" customWidth="1"/>
    <col min="14" max="14" width="12.453125" customWidth="1"/>
    <col min="15" max="15" width="12.1796875" customWidth="1"/>
    <col min="16" max="16" width="17.81640625" customWidth="1"/>
    <col min="17" max="17" width="4.453125" customWidth="1"/>
    <col min="18" max="18" width="10.1796875" bestFit="1" customWidth="1"/>
    <col min="19" max="19" width="15" customWidth="1"/>
    <col min="20" max="20" width="14.81640625" customWidth="1"/>
    <col min="21" max="22" width="10.08984375" bestFit="1" customWidth="1"/>
    <col min="23" max="33" width="4.453125" customWidth="1"/>
    <col min="37" max="37" width="14" customWidth="1"/>
  </cols>
  <sheetData>
    <row r="1" spans="1:22">
      <c r="A1" s="111"/>
    </row>
    <row r="2" spans="1:22">
      <c r="A2" t="str" cm="1">
        <f t="array" ref="A2:O17">TRANSPOSE('Summary hours'!B8:Q22)</f>
        <v>Month</v>
      </c>
      <c r="B2" t="str">
        <v>EU projects</v>
      </c>
      <c r="C2" t="str">
        <v xml:space="preserve">This EU project </v>
      </c>
      <c r="D2" t="str">
        <v>WP1</v>
      </c>
      <c r="E2" t="str">
        <v>WP2</v>
      </c>
      <c r="F2" t="str">
        <v>WP3</v>
      </c>
      <c r="G2" t="str">
        <v>WP4</v>
      </c>
      <c r="H2" t="str">
        <v>WP5</v>
      </c>
      <c r="I2" t="str">
        <v>WP6</v>
      </c>
      <c r="J2" t="str">
        <v>WP7</v>
      </c>
      <c r="K2" t="str">
        <v>WP8</v>
      </c>
      <c r="L2" t="str">
        <v>WP9</v>
      </c>
      <c r="M2" t="str">
        <v>WP10</v>
      </c>
      <c r="N2" t="str">
        <v>Total this EU project</v>
      </c>
      <c r="O2" t="str">
        <v>PM this EU project</v>
      </c>
      <c r="U2" s="113">
        <v>45658</v>
      </c>
      <c r="V2" s="113">
        <v>45688</v>
      </c>
    </row>
    <row r="3" spans="1:22">
      <c r="A3">
        <v>0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T3" t="s">
        <v>81</v>
      </c>
    </row>
    <row r="4" spans="1:22">
      <c r="A4" t="str">
        <v>Jan</v>
      </c>
      <c r="B4">
        <v>0</v>
      </c>
      <c r="C4" s="112">
        <v>0</v>
      </c>
      <c r="D4" s="97">
        <v>0</v>
      </c>
      <c r="E4" s="97">
        <v>0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0</v>
      </c>
      <c r="L4" s="112">
        <v>0</v>
      </c>
      <c r="M4" s="112">
        <v>0</v>
      </c>
      <c r="N4">
        <v>0</v>
      </c>
      <c r="O4">
        <v>0</v>
      </c>
      <c r="P4" s="113" t="str">
        <f>'Total days'!C7&amp;"-01-01"</f>
        <v>-01-01</v>
      </c>
      <c r="Q4" s="113" t="str">
        <f>'Total days'!C7&amp;"-01-31"</f>
        <v>-01-31</v>
      </c>
      <c r="R4">
        <f>'Total days'!$S$4</f>
        <v>0</v>
      </c>
      <c r="S4">
        <v>420</v>
      </c>
      <c r="T4" s="97" t="e">
        <f>NETWORKDAYS(P4,Q4)</f>
        <v>#VALUE!</v>
      </c>
      <c r="U4" s="112">
        <f>D4</f>
        <v>0</v>
      </c>
      <c r="V4" t="s">
        <v>82</v>
      </c>
    </row>
    <row r="5" spans="1:22">
      <c r="A5" t="str">
        <v>Feb</v>
      </c>
      <c r="B5">
        <v>0</v>
      </c>
      <c r="C5" s="112">
        <v>0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0</v>
      </c>
      <c r="L5" s="112">
        <v>0</v>
      </c>
      <c r="M5" s="112">
        <v>0</v>
      </c>
      <c r="N5">
        <v>0</v>
      </c>
      <c r="O5">
        <v>0</v>
      </c>
      <c r="P5" s="113" t="str">
        <f>'Total days'!C7&amp;"-02-01"</f>
        <v>-02-01</v>
      </c>
      <c r="Q5" s="113" t="str">
        <f>'Total days'!C7&amp;"-02-28"</f>
        <v>-02-28</v>
      </c>
      <c r="R5">
        <f>'Total days'!$S$4</f>
        <v>0</v>
      </c>
      <c r="S5">
        <v>420</v>
      </c>
      <c r="T5" s="97" t="e">
        <f t="shared" ref="T5:T15" si="0">NETWORKDAYS(P5,Q5)</f>
        <v>#VALUE!</v>
      </c>
      <c r="V5" t="s">
        <v>83</v>
      </c>
    </row>
    <row r="6" spans="1:22">
      <c r="A6" t="str">
        <v>Mar</v>
      </c>
      <c r="B6">
        <v>0</v>
      </c>
      <c r="C6" s="112">
        <v>0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0</v>
      </c>
      <c r="L6" s="112">
        <v>0</v>
      </c>
      <c r="M6" s="112">
        <v>0</v>
      </c>
      <c r="N6">
        <v>0</v>
      </c>
      <c r="O6">
        <v>0</v>
      </c>
      <c r="P6" s="113" t="str">
        <f>'Total days'!C7&amp;"-03-01"</f>
        <v>-03-01</v>
      </c>
      <c r="Q6" s="113" t="str">
        <f>'Total days'!C7&amp;"-03-31"</f>
        <v>-03-31</v>
      </c>
      <c r="R6">
        <f>'Total days'!$S$4</f>
        <v>0</v>
      </c>
      <c r="S6">
        <v>420</v>
      </c>
      <c r="T6" s="97" t="e">
        <f t="shared" si="0"/>
        <v>#VALUE!</v>
      </c>
      <c r="V6" t="s">
        <v>84</v>
      </c>
    </row>
    <row r="7" spans="1:22">
      <c r="A7" t="str">
        <v>Apr</v>
      </c>
      <c r="B7">
        <v>0</v>
      </c>
      <c r="C7" s="112">
        <v>0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0</v>
      </c>
      <c r="L7" s="112">
        <v>0</v>
      </c>
      <c r="M7" s="112">
        <v>0</v>
      </c>
      <c r="N7">
        <v>0</v>
      </c>
      <c r="O7">
        <v>0</v>
      </c>
      <c r="P7" s="113" t="str">
        <f>'Total days'!C7&amp;"-04-01"</f>
        <v>-04-01</v>
      </c>
      <c r="Q7" s="113" t="str">
        <f>'Total days'!C7&amp;"-04-30"</f>
        <v>-04-30</v>
      </c>
      <c r="R7">
        <f>'Total days'!$S$4</f>
        <v>0</v>
      </c>
      <c r="S7">
        <v>420</v>
      </c>
      <c r="T7" s="97" t="e">
        <f t="shared" si="0"/>
        <v>#VALUE!</v>
      </c>
      <c r="V7" t="s">
        <v>85</v>
      </c>
    </row>
    <row r="8" spans="1:22">
      <c r="A8" t="str">
        <v>May</v>
      </c>
      <c r="B8">
        <v>0</v>
      </c>
      <c r="C8" s="112">
        <v>0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  <c r="L8" s="112">
        <v>0</v>
      </c>
      <c r="M8" s="112">
        <v>0</v>
      </c>
      <c r="N8">
        <v>0</v>
      </c>
      <c r="O8">
        <v>0</v>
      </c>
      <c r="P8" s="113" t="str">
        <f>'Total days'!C7&amp;"-05-01"</f>
        <v>-05-01</v>
      </c>
      <c r="Q8" s="113" t="str">
        <f>'Total days'!C7&amp;"-05-31"</f>
        <v>-05-31</v>
      </c>
      <c r="R8">
        <f>'Total days'!$S$4</f>
        <v>0</v>
      </c>
      <c r="S8">
        <v>420</v>
      </c>
      <c r="T8" s="97" t="e">
        <f t="shared" si="0"/>
        <v>#VALUE!</v>
      </c>
      <c r="V8" t="s">
        <v>86</v>
      </c>
    </row>
    <row r="9" spans="1:22">
      <c r="A9" t="str">
        <v>Jun</v>
      </c>
      <c r="B9">
        <v>0</v>
      </c>
      <c r="C9" s="112">
        <v>0</v>
      </c>
      <c r="D9" s="97">
        <v>0</v>
      </c>
      <c r="E9" s="97">
        <v>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0</v>
      </c>
      <c r="L9" s="112">
        <v>0</v>
      </c>
      <c r="M9" s="112">
        <v>0</v>
      </c>
      <c r="N9">
        <v>0</v>
      </c>
      <c r="O9">
        <v>0</v>
      </c>
      <c r="P9" s="113" t="str">
        <f>'Total days'!C7&amp;"-06-01"</f>
        <v>-06-01</v>
      </c>
      <c r="Q9" s="113" t="str">
        <f>'Total days'!C7&amp;"-06-30"</f>
        <v>-06-30</v>
      </c>
      <c r="R9">
        <f>'Total days'!$S$4</f>
        <v>0</v>
      </c>
      <c r="S9">
        <v>420</v>
      </c>
      <c r="T9" s="97" t="e">
        <f t="shared" si="0"/>
        <v>#VALUE!</v>
      </c>
      <c r="V9" t="s">
        <v>87</v>
      </c>
    </row>
    <row r="10" spans="1:22">
      <c r="A10" t="str">
        <v>Jul</v>
      </c>
      <c r="B10">
        <v>0</v>
      </c>
      <c r="C10" s="112">
        <v>0</v>
      </c>
      <c r="D10" s="97">
        <v>0</v>
      </c>
      <c r="E10" s="97">
        <v>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0</v>
      </c>
      <c r="L10" s="112">
        <v>0</v>
      </c>
      <c r="M10" s="112">
        <v>0</v>
      </c>
      <c r="N10">
        <v>0</v>
      </c>
      <c r="O10">
        <v>0</v>
      </c>
      <c r="P10" s="113" t="str">
        <f>'Total days'!C7&amp;"-07-01"</f>
        <v>-07-01</v>
      </c>
      <c r="Q10" s="113" t="str">
        <f>'Total days'!C7&amp;"-07-31"</f>
        <v>-07-31</v>
      </c>
      <c r="R10">
        <f>'Total days'!$S$4</f>
        <v>0</v>
      </c>
      <c r="S10">
        <v>420</v>
      </c>
      <c r="T10" s="97" t="e">
        <f t="shared" si="0"/>
        <v>#VALUE!</v>
      </c>
      <c r="V10" t="s">
        <v>88</v>
      </c>
    </row>
    <row r="11" spans="1:22">
      <c r="A11" t="str">
        <v>Aug</v>
      </c>
      <c r="B11">
        <v>0</v>
      </c>
      <c r="C11" s="112">
        <v>0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0</v>
      </c>
      <c r="K11" s="97">
        <v>0</v>
      </c>
      <c r="L11" s="112">
        <v>0</v>
      </c>
      <c r="M11" s="112">
        <v>0</v>
      </c>
      <c r="N11">
        <v>0</v>
      </c>
      <c r="O11">
        <v>0</v>
      </c>
      <c r="P11" s="113" t="str">
        <f>'Total days'!C7&amp;"-08-01"</f>
        <v>-08-01</v>
      </c>
      <c r="Q11" s="113" t="str">
        <f>'Total days'!C7&amp;"-08-31"</f>
        <v>-08-31</v>
      </c>
      <c r="R11">
        <f>'Total days'!$S$4</f>
        <v>0</v>
      </c>
      <c r="S11">
        <v>420</v>
      </c>
      <c r="T11" s="97" t="e">
        <f t="shared" si="0"/>
        <v>#VALUE!</v>
      </c>
      <c r="V11" t="s">
        <v>89</v>
      </c>
    </row>
    <row r="12" spans="1:22">
      <c r="A12" t="str">
        <v>Sep</v>
      </c>
      <c r="B12">
        <v>0</v>
      </c>
      <c r="C12" s="112">
        <v>0</v>
      </c>
      <c r="D12" s="97">
        <v>0</v>
      </c>
      <c r="E12" s="97">
        <v>0</v>
      </c>
      <c r="F12" s="97">
        <v>0</v>
      </c>
      <c r="G12" s="97">
        <v>0</v>
      </c>
      <c r="H12" s="97">
        <v>0</v>
      </c>
      <c r="I12" s="97">
        <v>0</v>
      </c>
      <c r="J12" s="97">
        <v>0</v>
      </c>
      <c r="K12" s="97">
        <v>0</v>
      </c>
      <c r="L12" s="112">
        <v>0</v>
      </c>
      <c r="M12" s="112">
        <v>0</v>
      </c>
      <c r="N12">
        <v>0</v>
      </c>
      <c r="O12">
        <v>0</v>
      </c>
      <c r="P12" s="113" t="str">
        <f>'Total days'!C7&amp;"-09-01"</f>
        <v>-09-01</v>
      </c>
      <c r="Q12" s="113" t="str">
        <f>'Total days'!C7&amp;"-09-30"</f>
        <v>-09-30</v>
      </c>
      <c r="R12">
        <f>'Total days'!$S$4</f>
        <v>0</v>
      </c>
      <c r="S12">
        <v>420</v>
      </c>
      <c r="T12" s="97" t="e">
        <f t="shared" si="0"/>
        <v>#VALUE!</v>
      </c>
    </row>
    <row r="13" spans="1:22">
      <c r="A13" t="str">
        <v>Oct</v>
      </c>
      <c r="B13">
        <v>0</v>
      </c>
      <c r="C13" s="112">
        <v>0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  <c r="L13" s="112">
        <v>0</v>
      </c>
      <c r="M13" s="112">
        <v>0</v>
      </c>
      <c r="N13">
        <v>0</v>
      </c>
      <c r="O13">
        <v>0</v>
      </c>
      <c r="P13" s="113" t="str">
        <f>'Total days'!C7&amp;"-10-01"</f>
        <v>-10-01</v>
      </c>
      <c r="Q13" s="113" t="str">
        <f>'Total days'!C7&amp;"-10-31"</f>
        <v>-10-31</v>
      </c>
      <c r="R13">
        <f>'Total days'!$S$4</f>
        <v>0</v>
      </c>
      <c r="S13">
        <v>420</v>
      </c>
      <c r="T13" s="97" t="e">
        <f t="shared" si="0"/>
        <v>#VALUE!</v>
      </c>
    </row>
    <row r="14" spans="1:22">
      <c r="A14" t="str">
        <v>Nov</v>
      </c>
      <c r="B14">
        <v>0</v>
      </c>
      <c r="C14" s="112">
        <v>0</v>
      </c>
      <c r="D14" s="97">
        <v>0</v>
      </c>
      <c r="E14" s="97">
        <v>0</v>
      </c>
      <c r="F14" s="97">
        <v>0</v>
      </c>
      <c r="G14" s="97">
        <v>0</v>
      </c>
      <c r="H14" s="97">
        <v>0</v>
      </c>
      <c r="I14" s="97">
        <v>0</v>
      </c>
      <c r="J14" s="97">
        <v>0</v>
      </c>
      <c r="K14" s="97">
        <v>0</v>
      </c>
      <c r="L14" s="112">
        <v>0</v>
      </c>
      <c r="M14" s="112">
        <v>0</v>
      </c>
      <c r="N14">
        <v>0</v>
      </c>
      <c r="O14">
        <v>0</v>
      </c>
      <c r="P14" s="113" t="str">
        <f>'Total days'!C7&amp;"-11-01"</f>
        <v>-11-01</v>
      </c>
      <c r="Q14" s="113" t="str">
        <f>'Total days'!C7&amp;"-11-30"</f>
        <v>-11-30</v>
      </c>
      <c r="R14">
        <f>'Total days'!$S$4</f>
        <v>0</v>
      </c>
      <c r="S14">
        <v>420</v>
      </c>
      <c r="T14" s="97" t="e">
        <f t="shared" si="0"/>
        <v>#VALUE!</v>
      </c>
    </row>
    <row r="15" spans="1:22">
      <c r="A15" t="str">
        <v>Dec</v>
      </c>
      <c r="B15">
        <v>0</v>
      </c>
      <c r="C15" s="112">
        <v>0</v>
      </c>
      <c r="D15" s="97">
        <v>0</v>
      </c>
      <c r="E15" s="97">
        <v>0</v>
      </c>
      <c r="F15" s="97">
        <v>0</v>
      </c>
      <c r="G15" s="97">
        <v>0</v>
      </c>
      <c r="H15" s="97">
        <v>0</v>
      </c>
      <c r="I15" s="97">
        <v>0</v>
      </c>
      <c r="J15" s="97">
        <v>0</v>
      </c>
      <c r="K15" s="97">
        <v>0</v>
      </c>
      <c r="L15" s="112">
        <v>0</v>
      </c>
      <c r="M15" s="112">
        <v>0</v>
      </c>
      <c r="N15">
        <v>0</v>
      </c>
      <c r="O15">
        <v>0</v>
      </c>
      <c r="P15" s="113" t="str">
        <f>'Total days'!C7&amp;"-12-01"</f>
        <v>-12-01</v>
      </c>
      <c r="Q15" s="113" t="str">
        <f>'Total days'!C7&amp;"-12-31"</f>
        <v>-12-31</v>
      </c>
      <c r="R15">
        <f>'Total days'!$S$4</f>
        <v>0</v>
      </c>
      <c r="S15">
        <v>420</v>
      </c>
      <c r="T15" s="97" t="e">
        <f t="shared" si="0"/>
        <v>#VALUE!</v>
      </c>
    </row>
    <row r="16" spans="1:22">
      <c r="A16" t="str">
        <v>Total hours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</row>
    <row r="17" spans="1:15">
      <c r="A17" t="str">
        <v>Total days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</row>
    <row r="19" spans="1:15">
      <c r="B19">
        <f>Salary!C11</f>
        <v>0</v>
      </c>
    </row>
    <row r="20" spans="1:15">
      <c r="M20" s="114"/>
      <c r="N20" s="97"/>
    </row>
    <row r="21" spans="1:15">
      <c r="A21" s="115">
        <f>'Total days'!$S$4</f>
        <v>0</v>
      </c>
      <c r="B21" s="116">
        <f>$B$19</f>
        <v>0</v>
      </c>
      <c r="C21" s="117">
        <f>IFERROR(_xlfn.XLOOKUP(F21,Salary!$G$15:$G$26,Salary!$L$15:$L$26),0)</f>
        <v>0</v>
      </c>
      <c r="D21" s="118">
        <f>D4</f>
        <v>0</v>
      </c>
      <c r="E21" s="116" t="s">
        <v>11</v>
      </c>
      <c r="F21" s="119" t="str">
        <f>$A$4&amp;" "&amp;'Total days'!$S$5</f>
        <v>Jan 0</v>
      </c>
      <c r="J21" t="e" cm="1" vm="1">
        <f t="array" ref="J21">_xlfn.UNIQUE(_xlfn._xlws.FILTER(A21:F140,A21:A140&lt;&gt;0))</f>
        <v>#VALUE!</v>
      </c>
      <c r="K21" s="114"/>
      <c r="L21" s="97"/>
    </row>
    <row r="22" spans="1:15">
      <c r="A22" s="115">
        <f>'Total days'!$S$4</f>
        <v>0</v>
      </c>
      <c r="B22" s="120">
        <f t="shared" ref="B22:B101" si="1">$B$19</f>
        <v>0</v>
      </c>
      <c r="C22" s="117">
        <f>IFERROR(_xlfn.XLOOKUP(F22,Salary!$G$15:$G$26,Salary!$L$15:$L$26),0)</f>
        <v>0</v>
      </c>
      <c r="D22" s="121">
        <f>E4</f>
        <v>0</v>
      </c>
      <c r="E22" s="120" t="s">
        <v>12</v>
      </c>
      <c r="F22" s="119" t="str">
        <f>$A$4&amp;" "&amp;'Total days'!$S$5</f>
        <v>Jan 0</v>
      </c>
      <c r="K22" s="114"/>
      <c r="L22" s="97"/>
    </row>
    <row r="23" spans="1:15">
      <c r="A23" s="115">
        <f>'Total days'!$S$4</f>
        <v>0</v>
      </c>
      <c r="B23" s="116">
        <f t="shared" si="1"/>
        <v>0</v>
      </c>
      <c r="C23" s="117">
        <f>IFERROR(_xlfn.XLOOKUP(F23,Salary!$G$15:$G$26,Salary!$L$15:$L$26),0)</f>
        <v>0</v>
      </c>
      <c r="D23" s="118">
        <f>F4</f>
        <v>0</v>
      </c>
      <c r="E23" s="116" t="s">
        <v>13</v>
      </c>
      <c r="F23" s="119" t="str">
        <f>$A$4&amp;" "&amp;'Total days'!$S$5</f>
        <v>Jan 0</v>
      </c>
      <c r="K23" s="114"/>
      <c r="L23" s="97"/>
    </row>
    <row r="24" spans="1:15">
      <c r="A24" s="115">
        <f>'Total days'!$S$4</f>
        <v>0</v>
      </c>
      <c r="B24" s="120">
        <f t="shared" si="1"/>
        <v>0</v>
      </c>
      <c r="C24" s="117">
        <f>IFERROR(_xlfn.XLOOKUP(F24,Salary!$G$15:$G$26,Salary!$L$15:$L$26),0)</f>
        <v>0</v>
      </c>
      <c r="D24" s="121">
        <f>G4</f>
        <v>0</v>
      </c>
      <c r="E24" s="120" t="s">
        <v>14</v>
      </c>
      <c r="F24" s="119" t="str">
        <f>$A$4&amp;" "&amp;'Total days'!$S$5</f>
        <v>Jan 0</v>
      </c>
      <c r="K24" s="114"/>
      <c r="L24" s="97"/>
    </row>
    <row r="25" spans="1:15">
      <c r="A25" s="115">
        <f>'Total days'!$S$4</f>
        <v>0</v>
      </c>
      <c r="B25" s="116">
        <f t="shared" si="1"/>
        <v>0</v>
      </c>
      <c r="C25" s="117">
        <f>IFERROR(_xlfn.XLOOKUP(F25,Salary!$G$15:$G$26,Salary!$L$15:$L$26),0)</f>
        <v>0</v>
      </c>
      <c r="D25" s="118">
        <f>H4</f>
        <v>0</v>
      </c>
      <c r="E25" s="116" t="s">
        <v>15</v>
      </c>
      <c r="F25" s="119" t="str">
        <f>$A$4&amp;" "&amp;'Total days'!$S$5</f>
        <v>Jan 0</v>
      </c>
      <c r="K25" s="114"/>
      <c r="L25" s="97"/>
    </row>
    <row r="26" spans="1:15">
      <c r="A26" s="115">
        <f>'Total days'!$S$4</f>
        <v>0</v>
      </c>
      <c r="B26" s="120">
        <f t="shared" si="1"/>
        <v>0</v>
      </c>
      <c r="C26" s="117">
        <f>IFERROR(_xlfn.XLOOKUP(F26,Salary!$G$15:$G$26,Salary!$L$15:$L$26),0)</f>
        <v>0</v>
      </c>
      <c r="D26" s="121">
        <f>I4</f>
        <v>0</v>
      </c>
      <c r="E26" s="120" t="s">
        <v>16</v>
      </c>
      <c r="F26" s="119" t="str">
        <f>$A$4&amp;" "&amp;'Total days'!$S$5</f>
        <v>Jan 0</v>
      </c>
      <c r="K26" s="114"/>
      <c r="L26" s="97"/>
    </row>
    <row r="27" spans="1:15">
      <c r="A27" s="115">
        <f>'Total days'!$S$4</f>
        <v>0</v>
      </c>
      <c r="B27" s="116">
        <f t="shared" si="1"/>
        <v>0</v>
      </c>
      <c r="C27" s="117">
        <f>IFERROR(_xlfn.XLOOKUP(F27,Salary!$G$15:$G$26,Salary!$L$15:$L$26),0)</f>
        <v>0</v>
      </c>
      <c r="D27" s="118">
        <f>J4</f>
        <v>0</v>
      </c>
      <c r="E27" s="116" t="s">
        <v>17</v>
      </c>
      <c r="F27" s="119" t="str">
        <f>$A$4&amp;" "&amp;'Total days'!$S$5</f>
        <v>Jan 0</v>
      </c>
      <c r="K27" s="114"/>
      <c r="L27" s="97"/>
    </row>
    <row r="28" spans="1:15">
      <c r="A28" s="115">
        <f>'Total days'!$S$4</f>
        <v>0</v>
      </c>
      <c r="B28" s="120">
        <f t="shared" si="1"/>
        <v>0</v>
      </c>
      <c r="C28" s="117">
        <f>IFERROR(_xlfn.XLOOKUP(F28,Salary!$G$15:$G$26,Salary!$L$15:$L$26),0)</f>
        <v>0</v>
      </c>
      <c r="D28" s="121">
        <f>K4</f>
        <v>0</v>
      </c>
      <c r="E28" s="120" t="s">
        <v>18</v>
      </c>
      <c r="F28" s="119" t="str">
        <f>$A$4&amp;" "&amp;'Total days'!$S$5</f>
        <v>Jan 0</v>
      </c>
      <c r="K28" s="114"/>
      <c r="L28" s="97"/>
    </row>
    <row r="29" spans="1:15">
      <c r="A29" s="115">
        <f>'Total days'!$S$4</f>
        <v>0</v>
      </c>
      <c r="B29" s="120">
        <f t="shared" si="1"/>
        <v>0</v>
      </c>
      <c r="C29" s="117">
        <f>IFERROR(_xlfn.XLOOKUP(F29,Salary!$G$15:$G$26,Salary!$L$15:$L$26),0)</f>
        <v>0</v>
      </c>
      <c r="D29" s="121">
        <f>L4</f>
        <v>0</v>
      </c>
      <c r="E29" s="120" t="s">
        <v>248</v>
      </c>
      <c r="F29" s="119" t="str">
        <f>$A$4&amp;" "&amp;'Total days'!$S$5</f>
        <v>Jan 0</v>
      </c>
      <c r="K29" s="114"/>
      <c r="L29" s="97"/>
    </row>
    <row r="30" spans="1:15">
      <c r="A30" s="115">
        <f>'Total days'!$S$4</f>
        <v>0</v>
      </c>
      <c r="B30" s="120">
        <f t="shared" si="1"/>
        <v>0</v>
      </c>
      <c r="C30" s="117">
        <f>IFERROR(_xlfn.XLOOKUP(F30,Salary!$G$15:$G$26,Salary!$L$15:$L$26),0)</f>
        <v>0</v>
      </c>
      <c r="D30" s="121">
        <f>M4</f>
        <v>0</v>
      </c>
      <c r="E30" s="120" t="s">
        <v>249</v>
      </c>
      <c r="F30" s="119" t="str">
        <f>$A$4&amp;" "&amp;'Total days'!$S$5</f>
        <v>Jan 0</v>
      </c>
      <c r="K30" s="114"/>
      <c r="L30" s="97"/>
    </row>
    <row r="31" spans="1:15">
      <c r="A31" s="115">
        <f>'Total days'!$S$4</f>
        <v>0</v>
      </c>
      <c r="B31" s="116">
        <f t="shared" si="1"/>
        <v>0</v>
      </c>
      <c r="C31" s="117">
        <f>IFERROR(_xlfn.XLOOKUP(F31,Salary!$G$15:$G$26,Salary!$L$15:$L$26),0)</f>
        <v>0</v>
      </c>
      <c r="D31" s="118">
        <f>D5</f>
        <v>0</v>
      </c>
      <c r="E31" s="116" t="s">
        <v>11</v>
      </c>
      <c r="F31" s="119" t="str">
        <f>$A$5&amp;" "&amp;'Total days'!$S$5</f>
        <v>Feb 0</v>
      </c>
      <c r="K31" s="114"/>
      <c r="L31" s="97"/>
    </row>
    <row r="32" spans="1:15">
      <c r="A32" s="115">
        <f>'Total days'!$S$4</f>
        <v>0</v>
      </c>
      <c r="B32" s="120">
        <f t="shared" si="1"/>
        <v>0</v>
      </c>
      <c r="C32" s="117">
        <f>IFERROR(_xlfn.XLOOKUP(F32,Salary!$G$15:$G$26,Salary!$L$15:$L$26),0)</f>
        <v>0</v>
      </c>
      <c r="D32" s="121">
        <f>E5</f>
        <v>0</v>
      </c>
      <c r="E32" s="120" t="s">
        <v>12</v>
      </c>
      <c r="F32" s="119" t="str">
        <f>$A$5&amp;" "&amp;'Total days'!$S$5</f>
        <v>Feb 0</v>
      </c>
      <c r="K32" s="114"/>
      <c r="L32" s="97"/>
    </row>
    <row r="33" spans="1:12">
      <c r="A33" s="115">
        <f>'Total days'!$S$4</f>
        <v>0</v>
      </c>
      <c r="B33" s="116">
        <f t="shared" si="1"/>
        <v>0</v>
      </c>
      <c r="C33" s="117">
        <f>IFERROR(_xlfn.XLOOKUP(F33,Salary!$G$15:$G$26,Salary!$L$15:$L$26),0)</f>
        <v>0</v>
      </c>
      <c r="D33" s="118">
        <f>F5</f>
        <v>0</v>
      </c>
      <c r="E33" s="116" t="s">
        <v>13</v>
      </c>
      <c r="F33" s="119" t="str">
        <f>$A$5&amp;" "&amp;'Total days'!$S$5</f>
        <v>Feb 0</v>
      </c>
      <c r="K33" s="114"/>
      <c r="L33" s="97"/>
    </row>
    <row r="34" spans="1:12">
      <c r="A34" s="115">
        <f>'Total days'!$S$4</f>
        <v>0</v>
      </c>
      <c r="B34" s="120">
        <f t="shared" si="1"/>
        <v>0</v>
      </c>
      <c r="C34" s="117">
        <f>IFERROR(_xlfn.XLOOKUP(F34,Salary!$G$15:$G$26,Salary!$L$15:$L$26),0)</f>
        <v>0</v>
      </c>
      <c r="D34" s="121">
        <f>G5</f>
        <v>0</v>
      </c>
      <c r="E34" s="120" t="s">
        <v>14</v>
      </c>
      <c r="F34" s="119" t="str">
        <f>$A$5&amp;" "&amp;'Total days'!$S$5</f>
        <v>Feb 0</v>
      </c>
      <c r="K34" s="114"/>
      <c r="L34" s="97"/>
    </row>
    <row r="35" spans="1:12">
      <c r="A35" s="115">
        <f>'Total days'!$S$4</f>
        <v>0</v>
      </c>
      <c r="B35" s="116">
        <f t="shared" si="1"/>
        <v>0</v>
      </c>
      <c r="C35" s="117">
        <f>IFERROR(_xlfn.XLOOKUP(F35,Salary!$G$15:$G$26,Salary!$L$15:$L$26),0)</f>
        <v>0</v>
      </c>
      <c r="D35" s="118">
        <f>H5</f>
        <v>0</v>
      </c>
      <c r="E35" s="116" t="s">
        <v>15</v>
      </c>
      <c r="F35" s="119" t="str">
        <f>$A$5&amp;" "&amp;'Total days'!$S$5</f>
        <v>Feb 0</v>
      </c>
      <c r="K35" s="114"/>
      <c r="L35" s="97"/>
    </row>
    <row r="36" spans="1:12">
      <c r="A36" s="115">
        <f>'Total days'!$S$4</f>
        <v>0</v>
      </c>
      <c r="B36" s="120">
        <f t="shared" si="1"/>
        <v>0</v>
      </c>
      <c r="C36" s="117">
        <f>IFERROR(_xlfn.XLOOKUP(F36,Salary!$G$15:$G$26,Salary!$L$15:$L$26),0)</f>
        <v>0</v>
      </c>
      <c r="D36" s="121">
        <f>I5</f>
        <v>0</v>
      </c>
      <c r="E36" s="120" t="s">
        <v>16</v>
      </c>
      <c r="F36" s="119" t="str">
        <f>$A$5&amp;" "&amp;'Total days'!$S$5</f>
        <v>Feb 0</v>
      </c>
      <c r="K36" s="114"/>
      <c r="L36" s="97"/>
    </row>
    <row r="37" spans="1:12">
      <c r="A37" s="115">
        <f>'Total days'!$S$4</f>
        <v>0</v>
      </c>
      <c r="B37" s="116">
        <f t="shared" si="1"/>
        <v>0</v>
      </c>
      <c r="C37" s="117">
        <f>IFERROR(_xlfn.XLOOKUP(F37,Salary!$G$15:$G$26,Salary!$L$15:$L$26),0)</f>
        <v>0</v>
      </c>
      <c r="D37" s="118">
        <f>J5</f>
        <v>0</v>
      </c>
      <c r="E37" s="116" t="s">
        <v>17</v>
      </c>
      <c r="F37" s="119" t="str">
        <f>$A$5&amp;" "&amp;'Total days'!$S$5</f>
        <v>Feb 0</v>
      </c>
      <c r="K37" s="114"/>
      <c r="L37" s="97"/>
    </row>
    <row r="38" spans="1:12">
      <c r="A38" s="115">
        <f>'Total days'!$S$4</f>
        <v>0</v>
      </c>
      <c r="B38" s="120">
        <f t="shared" si="1"/>
        <v>0</v>
      </c>
      <c r="C38" s="117">
        <f>IFERROR(_xlfn.XLOOKUP(F38,Salary!$G$15:$G$26,Salary!$L$15:$L$26),0)</f>
        <v>0</v>
      </c>
      <c r="D38" s="121">
        <f>K5</f>
        <v>0</v>
      </c>
      <c r="E38" s="120" t="s">
        <v>18</v>
      </c>
      <c r="F38" s="119" t="str">
        <f>$A$5&amp;" "&amp;'Total days'!$S$5</f>
        <v>Feb 0</v>
      </c>
      <c r="K38" s="114"/>
      <c r="L38" s="97"/>
    </row>
    <row r="39" spans="1:12">
      <c r="A39" s="115">
        <f>'Total days'!$S$4</f>
        <v>0</v>
      </c>
      <c r="B39" s="120">
        <f t="shared" si="1"/>
        <v>0</v>
      </c>
      <c r="C39" s="117">
        <f>IFERROR(_xlfn.XLOOKUP(F39,Salary!$G$15:$G$26,Salary!$L$15:$L$26),0)</f>
        <v>0</v>
      </c>
      <c r="D39" s="121">
        <f>L5</f>
        <v>0</v>
      </c>
      <c r="E39" s="120" t="s">
        <v>248</v>
      </c>
      <c r="F39" s="119" t="str">
        <f>$A$5&amp;" "&amp;'Total days'!$S$5</f>
        <v>Feb 0</v>
      </c>
      <c r="K39" s="114"/>
      <c r="L39" s="97"/>
    </row>
    <row r="40" spans="1:12">
      <c r="A40" s="115">
        <f>'Total days'!$S$4</f>
        <v>0</v>
      </c>
      <c r="B40" s="120">
        <f t="shared" si="1"/>
        <v>0</v>
      </c>
      <c r="C40" s="117">
        <f>IFERROR(_xlfn.XLOOKUP(F40,Salary!$G$15:$G$26,Salary!$L$15:$L$26),0)</f>
        <v>0</v>
      </c>
      <c r="D40" s="121">
        <f>M5</f>
        <v>0</v>
      </c>
      <c r="E40" s="120" t="s">
        <v>249</v>
      </c>
      <c r="F40" s="119" t="str">
        <f>$A$5&amp;" "&amp;'Total days'!$S$5</f>
        <v>Feb 0</v>
      </c>
      <c r="K40" s="114"/>
      <c r="L40" s="97"/>
    </row>
    <row r="41" spans="1:12">
      <c r="A41" s="115">
        <f>'Total days'!$S$4</f>
        <v>0</v>
      </c>
      <c r="B41" s="116">
        <f t="shared" si="1"/>
        <v>0</v>
      </c>
      <c r="C41" s="117">
        <f>IFERROR(_xlfn.XLOOKUP(F41,Salary!$G$15:$G$26,Salary!$L$15:$L$26),0)</f>
        <v>0</v>
      </c>
      <c r="D41" s="118">
        <f>D6</f>
        <v>0</v>
      </c>
      <c r="E41" s="116" t="s">
        <v>11</v>
      </c>
      <c r="F41" s="119" t="str">
        <f>$A$6&amp;" "&amp;'Total days'!$S$5</f>
        <v>Mar 0</v>
      </c>
      <c r="K41" s="114"/>
      <c r="L41" s="97"/>
    </row>
    <row r="42" spans="1:12">
      <c r="A42" s="115">
        <f>'Total days'!$S$4</f>
        <v>0</v>
      </c>
      <c r="B42" s="120">
        <f t="shared" si="1"/>
        <v>0</v>
      </c>
      <c r="C42" s="117">
        <f>IFERROR(_xlfn.XLOOKUP(F42,Salary!$G$15:$G$26,Salary!$L$15:$L$26),0)</f>
        <v>0</v>
      </c>
      <c r="D42" s="121">
        <f>E6</f>
        <v>0</v>
      </c>
      <c r="E42" s="120" t="s">
        <v>12</v>
      </c>
      <c r="F42" s="119" t="str">
        <f>$A$6&amp;" "&amp;'Total days'!$S$5</f>
        <v>Mar 0</v>
      </c>
      <c r="K42" s="114"/>
      <c r="L42" s="97"/>
    </row>
    <row r="43" spans="1:12">
      <c r="A43" s="115">
        <f>'Total days'!$S$4</f>
        <v>0</v>
      </c>
      <c r="B43" s="116">
        <f t="shared" si="1"/>
        <v>0</v>
      </c>
      <c r="C43" s="117">
        <f>IFERROR(_xlfn.XLOOKUP(F43,Salary!$G$15:$G$26,Salary!$L$15:$L$26),0)</f>
        <v>0</v>
      </c>
      <c r="D43" s="118">
        <f>F6</f>
        <v>0</v>
      </c>
      <c r="E43" s="116" t="s">
        <v>13</v>
      </c>
      <c r="F43" s="119" t="str">
        <f>$A$6&amp;" "&amp;'Total days'!$S$5</f>
        <v>Mar 0</v>
      </c>
      <c r="K43" s="114"/>
      <c r="L43" s="97"/>
    </row>
    <row r="44" spans="1:12">
      <c r="A44" s="115">
        <f>'Total days'!$S$4</f>
        <v>0</v>
      </c>
      <c r="B44" s="120">
        <f t="shared" si="1"/>
        <v>0</v>
      </c>
      <c r="C44" s="117">
        <f>IFERROR(_xlfn.XLOOKUP(F44,Salary!$G$15:$G$26,Salary!$L$15:$L$26),0)</f>
        <v>0</v>
      </c>
      <c r="D44" s="121">
        <f>G6</f>
        <v>0</v>
      </c>
      <c r="E44" s="120" t="s">
        <v>14</v>
      </c>
      <c r="F44" s="119" t="str">
        <f>$A$6&amp;" "&amp;'Total days'!$S$5</f>
        <v>Mar 0</v>
      </c>
      <c r="K44" s="114"/>
      <c r="L44" s="97"/>
    </row>
    <row r="45" spans="1:12">
      <c r="A45" s="115">
        <f>'Total days'!$S$4</f>
        <v>0</v>
      </c>
      <c r="B45" s="116">
        <f t="shared" si="1"/>
        <v>0</v>
      </c>
      <c r="C45" s="117">
        <f>IFERROR(_xlfn.XLOOKUP(F45,Salary!$G$15:$G$26,Salary!$L$15:$L$26),0)</f>
        <v>0</v>
      </c>
      <c r="D45" s="118">
        <f>H6</f>
        <v>0</v>
      </c>
      <c r="E45" s="116" t="s">
        <v>15</v>
      </c>
      <c r="F45" s="119" t="str">
        <f>$A$6&amp;" "&amp;'Total days'!$S$5</f>
        <v>Mar 0</v>
      </c>
      <c r="K45" s="114"/>
      <c r="L45" s="97"/>
    </row>
    <row r="46" spans="1:12">
      <c r="A46" s="115">
        <f>'Total days'!$S$4</f>
        <v>0</v>
      </c>
      <c r="B46" s="120">
        <f t="shared" si="1"/>
        <v>0</v>
      </c>
      <c r="C46" s="117">
        <f>IFERROR(_xlfn.XLOOKUP(F46,Salary!$G$15:$G$26,Salary!$L$15:$L$26),0)</f>
        <v>0</v>
      </c>
      <c r="D46" s="121">
        <f>I6</f>
        <v>0</v>
      </c>
      <c r="E46" s="120" t="s">
        <v>16</v>
      </c>
      <c r="F46" s="119" t="str">
        <f>$A$6&amp;" "&amp;'Total days'!$S$5</f>
        <v>Mar 0</v>
      </c>
      <c r="K46" s="114"/>
      <c r="L46" s="97"/>
    </row>
    <row r="47" spans="1:12">
      <c r="A47" s="115">
        <f>'Total days'!$S$4</f>
        <v>0</v>
      </c>
      <c r="B47" s="116">
        <f t="shared" si="1"/>
        <v>0</v>
      </c>
      <c r="C47" s="117">
        <f>IFERROR(_xlfn.XLOOKUP(F47,Salary!$G$15:$G$26,Salary!$L$15:$L$26),0)</f>
        <v>0</v>
      </c>
      <c r="D47" s="118">
        <f>J6</f>
        <v>0</v>
      </c>
      <c r="E47" s="116" t="s">
        <v>17</v>
      </c>
      <c r="F47" s="119" t="str">
        <f>$A$6&amp;" "&amp;'Total days'!$S$5</f>
        <v>Mar 0</v>
      </c>
      <c r="K47" s="114"/>
      <c r="L47" s="97"/>
    </row>
    <row r="48" spans="1:12">
      <c r="A48" s="115">
        <f>'Total days'!$S$4</f>
        <v>0</v>
      </c>
      <c r="B48" s="120">
        <f t="shared" si="1"/>
        <v>0</v>
      </c>
      <c r="C48" s="117">
        <f>IFERROR(_xlfn.XLOOKUP(F48,Salary!$G$15:$G$26,Salary!$L$15:$L$26),0)</f>
        <v>0</v>
      </c>
      <c r="D48" s="121">
        <f>K6</f>
        <v>0</v>
      </c>
      <c r="E48" s="120" t="s">
        <v>18</v>
      </c>
      <c r="F48" s="119" t="str">
        <f>$A$6&amp;" "&amp;'Total days'!$S$5</f>
        <v>Mar 0</v>
      </c>
      <c r="K48" s="114"/>
      <c r="L48" s="97"/>
    </row>
    <row r="49" spans="1:12">
      <c r="A49" s="115">
        <f>'Total days'!$S$4</f>
        <v>0</v>
      </c>
      <c r="B49" s="120">
        <f t="shared" si="1"/>
        <v>0</v>
      </c>
      <c r="C49" s="117">
        <f>IFERROR(_xlfn.XLOOKUP(F49,Salary!$G$15:$G$26,Salary!$L$15:$L$26),0)</f>
        <v>0</v>
      </c>
      <c r="D49" s="121">
        <f>L6</f>
        <v>0</v>
      </c>
      <c r="E49" s="120" t="s">
        <v>248</v>
      </c>
      <c r="F49" s="119" t="str">
        <f>$A$6&amp;" "&amp;'Total days'!$S$5</f>
        <v>Mar 0</v>
      </c>
      <c r="K49" s="114"/>
      <c r="L49" s="97"/>
    </row>
    <row r="50" spans="1:12">
      <c r="A50" s="115">
        <f>'Total days'!$S$4</f>
        <v>0</v>
      </c>
      <c r="B50" s="120">
        <f t="shared" si="1"/>
        <v>0</v>
      </c>
      <c r="C50" s="117">
        <f>IFERROR(_xlfn.XLOOKUP(F50,Salary!$G$15:$G$26,Salary!$L$15:$L$26),0)</f>
        <v>0</v>
      </c>
      <c r="D50" s="121">
        <f>M6</f>
        <v>0</v>
      </c>
      <c r="E50" s="120" t="s">
        <v>249</v>
      </c>
      <c r="F50" s="119" t="str">
        <f>$A$6&amp;" "&amp;'Total days'!$S$5</f>
        <v>Mar 0</v>
      </c>
      <c r="K50" s="114"/>
      <c r="L50" s="97"/>
    </row>
    <row r="51" spans="1:12">
      <c r="A51" s="115">
        <f>'Total days'!$S$4</f>
        <v>0</v>
      </c>
      <c r="B51" s="116">
        <f t="shared" si="1"/>
        <v>0</v>
      </c>
      <c r="C51" s="117">
        <f>IFERROR(_xlfn.XLOOKUP(F51,Salary!$G$15:$G$26,Salary!$L$15:$L$26),0)</f>
        <v>0</v>
      </c>
      <c r="D51" s="118">
        <f>D7</f>
        <v>0</v>
      </c>
      <c r="E51" s="116" t="s">
        <v>11</v>
      </c>
      <c r="F51" s="119" t="str">
        <f>$A$7&amp;" "&amp;'Total days'!$S$5</f>
        <v>Apr 0</v>
      </c>
      <c r="K51" s="114"/>
      <c r="L51" s="97"/>
    </row>
    <row r="52" spans="1:12">
      <c r="A52" s="115">
        <f>'Total days'!$S$4</f>
        <v>0</v>
      </c>
      <c r="B52" s="120">
        <f t="shared" si="1"/>
        <v>0</v>
      </c>
      <c r="C52" s="117">
        <f>IFERROR(_xlfn.XLOOKUP(F52,Salary!$G$15:$G$26,Salary!$L$15:$L$26),0)</f>
        <v>0</v>
      </c>
      <c r="D52" s="121">
        <f>E7</f>
        <v>0</v>
      </c>
      <c r="E52" s="120" t="s">
        <v>12</v>
      </c>
      <c r="F52" s="119" t="str">
        <f>$A$7&amp;" "&amp;'Total days'!$S$5</f>
        <v>Apr 0</v>
      </c>
      <c r="K52" s="114"/>
      <c r="L52" s="97"/>
    </row>
    <row r="53" spans="1:12">
      <c r="A53" s="115">
        <f>'Total days'!$S$4</f>
        <v>0</v>
      </c>
      <c r="B53" s="116">
        <f t="shared" si="1"/>
        <v>0</v>
      </c>
      <c r="C53" s="117">
        <f>IFERROR(_xlfn.XLOOKUP(F53,Salary!$G$15:$G$26,Salary!$L$15:$L$26),0)</f>
        <v>0</v>
      </c>
      <c r="D53" s="118">
        <f>F7</f>
        <v>0</v>
      </c>
      <c r="E53" s="116" t="s">
        <v>13</v>
      </c>
      <c r="F53" s="119" t="str">
        <f>$A$7&amp;" "&amp;'Total days'!$S$5</f>
        <v>Apr 0</v>
      </c>
      <c r="K53" s="114"/>
      <c r="L53" s="97"/>
    </row>
    <row r="54" spans="1:12">
      <c r="A54" s="115">
        <f>'Total days'!$S$4</f>
        <v>0</v>
      </c>
      <c r="B54" s="120">
        <f t="shared" si="1"/>
        <v>0</v>
      </c>
      <c r="C54" s="117">
        <f>IFERROR(_xlfn.XLOOKUP(F54,Salary!$G$15:$G$26,Salary!$L$15:$L$26),0)</f>
        <v>0</v>
      </c>
      <c r="D54" s="121">
        <f>G7</f>
        <v>0</v>
      </c>
      <c r="E54" s="120" t="s">
        <v>14</v>
      </c>
      <c r="F54" s="119" t="str">
        <f>$A$7&amp;" "&amp;'Total days'!$S$5</f>
        <v>Apr 0</v>
      </c>
      <c r="K54" s="114"/>
      <c r="L54" s="97"/>
    </row>
    <row r="55" spans="1:12">
      <c r="A55" s="115">
        <f>'Total days'!$S$4</f>
        <v>0</v>
      </c>
      <c r="B55" s="116">
        <f t="shared" si="1"/>
        <v>0</v>
      </c>
      <c r="C55" s="117">
        <f>IFERROR(_xlfn.XLOOKUP(F55,Salary!$G$15:$G$26,Salary!$L$15:$L$26),0)</f>
        <v>0</v>
      </c>
      <c r="D55" s="118">
        <f>H7</f>
        <v>0</v>
      </c>
      <c r="E55" s="116" t="s">
        <v>15</v>
      </c>
      <c r="F55" s="119" t="str">
        <f>$A$7&amp;" "&amp;'Total days'!$S$5</f>
        <v>Apr 0</v>
      </c>
      <c r="K55" s="114"/>
      <c r="L55" s="97"/>
    </row>
    <row r="56" spans="1:12">
      <c r="A56" s="115">
        <f>'Total days'!$S$4</f>
        <v>0</v>
      </c>
      <c r="B56" s="120">
        <f t="shared" si="1"/>
        <v>0</v>
      </c>
      <c r="C56" s="117">
        <f>IFERROR(_xlfn.XLOOKUP(F56,Salary!$G$15:$G$26,Salary!$L$15:$L$26),0)</f>
        <v>0</v>
      </c>
      <c r="D56" s="121">
        <f>I7</f>
        <v>0</v>
      </c>
      <c r="E56" s="120" t="s">
        <v>16</v>
      </c>
      <c r="F56" s="119" t="str">
        <f>$A$7&amp;" "&amp;'Total days'!$S$5</f>
        <v>Apr 0</v>
      </c>
      <c r="K56" s="114"/>
      <c r="L56" s="97"/>
    </row>
    <row r="57" spans="1:12">
      <c r="A57" s="115">
        <f>'Total days'!$S$4</f>
        <v>0</v>
      </c>
      <c r="B57" s="116">
        <f t="shared" si="1"/>
        <v>0</v>
      </c>
      <c r="C57" s="117">
        <f>IFERROR(_xlfn.XLOOKUP(F57,Salary!$G$15:$G$26,Salary!$L$15:$L$26),0)</f>
        <v>0</v>
      </c>
      <c r="D57" s="118">
        <f>J7</f>
        <v>0</v>
      </c>
      <c r="E57" s="116" t="s">
        <v>17</v>
      </c>
      <c r="F57" s="119" t="str">
        <f>$A$7&amp;" "&amp;'Total days'!$S$5</f>
        <v>Apr 0</v>
      </c>
      <c r="K57" s="114"/>
      <c r="L57" s="97"/>
    </row>
    <row r="58" spans="1:12">
      <c r="A58" s="115">
        <f>'Total days'!$S$4</f>
        <v>0</v>
      </c>
      <c r="B58" s="120">
        <f t="shared" si="1"/>
        <v>0</v>
      </c>
      <c r="C58" s="117">
        <f>IFERROR(_xlfn.XLOOKUP(F58,Salary!$G$15:$G$26,Salary!$L$15:$L$26),0)</f>
        <v>0</v>
      </c>
      <c r="D58" s="121">
        <f>K7</f>
        <v>0</v>
      </c>
      <c r="E58" s="120" t="s">
        <v>18</v>
      </c>
      <c r="F58" s="119" t="str">
        <f>$A$7&amp;" "&amp;'Total days'!$S$5</f>
        <v>Apr 0</v>
      </c>
      <c r="K58" s="114"/>
      <c r="L58" s="97"/>
    </row>
    <row r="59" spans="1:12">
      <c r="A59" s="115">
        <f>'Total days'!$S$4</f>
        <v>0</v>
      </c>
      <c r="B59" s="120">
        <f t="shared" si="1"/>
        <v>0</v>
      </c>
      <c r="C59" s="117">
        <f>IFERROR(_xlfn.XLOOKUP(F59,Salary!$G$15:$G$26,Salary!$L$15:$L$26),0)</f>
        <v>0</v>
      </c>
      <c r="D59" s="121">
        <f>L7</f>
        <v>0</v>
      </c>
      <c r="E59" s="120" t="s">
        <v>248</v>
      </c>
      <c r="F59" s="119" t="str">
        <f>$A$7&amp;" "&amp;'Total days'!$S$5</f>
        <v>Apr 0</v>
      </c>
      <c r="K59" s="114"/>
      <c r="L59" s="97"/>
    </row>
    <row r="60" spans="1:12">
      <c r="A60" s="115">
        <f>'Total days'!$S$4</f>
        <v>0</v>
      </c>
      <c r="B60" s="120">
        <f t="shared" si="1"/>
        <v>0</v>
      </c>
      <c r="C60" s="117">
        <f>IFERROR(_xlfn.XLOOKUP(F60,Salary!$G$15:$G$26,Salary!$L$15:$L$26),0)</f>
        <v>0</v>
      </c>
      <c r="D60" s="121">
        <f>M7</f>
        <v>0</v>
      </c>
      <c r="E60" s="120" t="s">
        <v>249</v>
      </c>
      <c r="F60" s="119" t="str">
        <f>$A$7&amp;" "&amp;'Total days'!$S$5</f>
        <v>Apr 0</v>
      </c>
      <c r="K60" s="114"/>
      <c r="L60" s="97"/>
    </row>
    <row r="61" spans="1:12">
      <c r="A61" s="115">
        <f>'Total days'!$S$4</f>
        <v>0</v>
      </c>
      <c r="B61" s="116">
        <f t="shared" si="1"/>
        <v>0</v>
      </c>
      <c r="C61" s="117">
        <f>IFERROR(_xlfn.XLOOKUP(F61,Salary!$G$15:$G$26,Salary!$L$15:$L$26),0)</f>
        <v>0</v>
      </c>
      <c r="D61" s="118">
        <f>D8</f>
        <v>0</v>
      </c>
      <c r="E61" s="116" t="s">
        <v>11</v>
      </c>
      <c r="F61" s="119" t="str">
        <f>$A$8&amp;" "&amp;'Total days'!$S$5</f>
        <v>May 0</v>
      </c>
      <c r="K61" s="114"/>
      <c r="L61" s="97"/>
    </row>
    <row r="62" spans="1:12">
      <c r="A62" s="115">
        <f>'Total days'!$S$4</f>
        <v>0</v>
      </c>
      <c r="B62" s="120">
        <f t="shared" si="1"/>
        <v>0</v>
      </c>
      <c r="C62" s="117">
        <f>IFERROR(_xlfn.XLOOKUP(F62,Salary!$G$15:$G$26,Salary!$L$15:$L$26),0)</f>
        <v>0</v>
      </c>
      <c r="D62" s="121">
        <f>E8</f>
        <v>0</v>
      </c>
      <c r="E62" s="120" t="s">
        <v>12</v>
      </c>
      <c r="F62" s="119" t="str">
        <f>$A$8&amp;" "&amp;'Total days'!$S$5</f>
        <v>May 0</v>
      </c>
      <c r="K62" s="114"/>
      <c r="L62" s="97"/>
    </row>
    <row r="63" spans="1:12">
      <c r="A63" s="115">
        <f>'Total days'!$S$4</f>
        <v>0</v>
      </c>
      <c r="B63" s="116">
        <f t="shared" si="1"/>
        <v>0</v>
      </c>
      <c r="C63" s="117">
        <f>IFERROR(_xlfn.XLOOKUP(F63,Salary!$G$15:$G$26,Salary!$L$15:$L$26),0)</f>
        <v>0</v>
      </c>
      <c r="D63" s="118">
        <f>F8</f>
        <v>0</v>
      </c>
      <c r="E63" s="116" t="s">
        <v>13</v>
      </c>
      <c r="F63" s="119" t="str">
        <f>$A$8&amp;" "&amp;'Total days'!$S$5</f>
        <v>May 0</v>
      </c>
      <c r="K63" s="114"/>
      <c r="L63" s="97"/>
    </row>
    <row r="64" spans="1:12">
      <c r="A64" s="115">
        <f>'Total days'!$S$4</f>
        <v>0</v>
      </c>
      <c r="B64" s="120">
        <f t="shared" si="1"/>
        <v>0</v>
      </c>
      <c r="C64" s="117">
        <f>IFERROR(_xlfn.XLOOKUP(F64,Salary!$G$15:$G$26,Salary!$L$15:$L$26),0)</f>
        <v>0</v>
      </c>
      <c r="D64" s="121">
        <f>G8</f>
        <v>0</v>
      </c>
      <c r="E64" s="120" t="s">
        <v>14</v>
      </c>
      <c r="F64" s="119" t="str">
        <f>$A$8&amp;" "&amp;'Total days'!$S$5</f>
        <v>May 0</v>
      </c>
      <c r="K64" s="114"/>
      <c r="L64" s="97"/>
    </row>
    <row r="65" spans="1:12">
      <c r="A65" s="115">
        <f>'Total days'!$S$4</f>
        <v>0</v>
      </c>
      <c r="B65" s="116">
        <f t="shared" si="1"/>
        <v>0</v>
      </c>
      <c r="C65" s="117">
        <f>IFERROR(_xlfn.XLOOKUP(F65,Salary!$G$15:$G$26,Salary!$L$15:$L$26),0)</f>
        <v>0</v>
      </c>
      <c r="D65" s="118">
        <f>H8</f>
        <v>0</v>
      </c>
      <c r="E65" s="116" t="s">
        <v>15</v>
      </c>
      <c r="F65" s="119" t="str">
        <f>$A$8&amp;" "&amp;'Total days'!$S$5</f>
        <v>May 0</v>
      </c>
      <c r="K65" s="114"/>
      <c r="L65" s="97"/>
    </row>
    <row r="66" spans="1:12">
      <c r="A66" s="115">
        <f>'Total days'!$S$4</f>
        <v>0</v>
      </c>
      <c r="B66" s="120">
        <f t="shared" si="1"/>
        <v>0</v>
      </c>
      <c r="C66" s="117">
        <f>IFERROR(_xlfn.XLOOKUP(F66,Salary!$G$15:$G$26,Salary!$L$15:$L$26),0)</f>
        <v>0</v>
      </c>
      <c r="D66" s="121">
        <f>I8</f>
        <v>0</v>
      </c>
      <c r="E66" s="120" t="s">
        <v>16</v>
      </c>
      <c r="F66" s="119" t="str">
        <f>$A$8&amp;" "&amp;'Total days'!$S$5</f>
        <v>May 0</v>
      </c>
      <c r="K66" s="114"/>
      <c r="L66" s="97"/>
    </row>
    <row r="67" spans="1:12">
      <c r="A67" s="115">
        <f>'Total days'!$S$4</f>
        <v>0</v>
      </c>
      <c r="B67" s="116">
        <f t="shared" si="1"/>
        <v>0</v>
      </c>
      <c r="C67" s="117">
        <f>IFERROR(_xlfn.XLOOKUP(F67,Salary!$G$15:$G$26,Salary!$L$15:$L$26),0)</f>
        <v>0</v>
      </c>
      <c r="D67" s="118">
        <f>J8</f>
        <v>0</v>
      </c>
      <c r="E67" s="116" t="s">
        <v>17</v>
      </c>
      <c r="F67" s="119" t="str">
        <f>$A$8&amp;" "&amp;'Total days'!$S$5</f>
        <v>May 0</v>
      </c>
      <c r="K67" s="114"/>
      <c r="L67" s="97"/>
    </row>
    <row r="68" spans="1:12">
      <c r="A68" s="115">
        <f>'Total days'!$S$4</f>
        <v>0</v>
      </c>
      <c r="B68" s="120">
        <f t="shared" si="1"/>
        <v>0</v>
      </c>
      <c r="C68" s="117">
        <f>IFERROR(_xlfn.XLOOKUP(F68,Salary!$G$15:$G$26,Salary!$L$15:$L$26),0)</f>
        <v>0</v>
      </c>
      <c r="D68" s="121">
        <f>K8</f>
        <v>0</v>
      </c>
      <c r="E68" s="120" t="s">
        <v>18</v>
      </c>
      <c r="F68" s="119" t="str">
        <f>$A$8&amp;" "&amp;'Total days'!$S$5</f>
        <v>May 0</v>
      </c>
      <c r="K68" s="114"/>
      <c r="L68" s="97"/>
    </row>
    <row r="69" spans="1:12">
      <c r="A69" s="115">
        <f>'Total days'!$S$4</f>
        <v>0</v>
      </c>
      <c r="B69" s="120">
        <f t="shared" si="1"/>
        <v>0</v>
      </c>
      <c r="C69" s="117">
        <f>IFERROR(_xlfn.XLOOKUP(F69,Salary!$G$15:$G$26,Salary!$L$15:$L$26),0)</f>
        <v>0</v>
      </c>
      <c r="D69" s="121">
        <f>L8</f>
        <v>0</v>
      </c>
      <c r="E69" s="120" t="s">
        <v>248</v>
      </c>
      <c r="F69" s="119" t="str">
        <f>$A$8&amp;" "&amp;'Total days'!$S$5</f>
        <v>May 0</v>
      </c>
      <c r="K69" s="114"/>
      <c r="L69" s="97"/>
    </row>
    <row r="70" spans="1:12">
      <c r="A70" s="115">
        <f>'Total days'!$S$4</f>
        <v>0</v>
      </c>
      <c r="B70" s="120">
        <f t="shared" si="1"/>
        <v>0</v>
      </c>
      <c r="C70" s="117">
        <f>IFERROR(_xlfn.XLOOKUP(F70,Salary!$G$15:$G$26,Salary!$L$15:$L$26),0)</f>
        <v>0</v>
      </c>
      <c r="D70" s="121">
        <f>M8</f>
        <v>0</v>
      </c>
      <c r="E70" s="120" t="s">
        <v>249</v>
      </c>
      <c r="F70" s="119" t="str">
        <f>$A$8&amp;" "&amp;'Total days'!$S$5</f>
        <v>May 0</v>
      </c>
      <c r="K70" s="114"/>
      <c r="L70" s="97"/>
    </row>
    <row r="71" spans="1:12">
      <c r="A71" s="115">
        <f>'Total days'!$S$4</f>
        <v>0</v>
      </c>
      <c r="B71" s="116">
        <f t="shared" si="1"/>
        <v>0</v>
      </c>
      <c r="C71" s="117">
        <f>IFERROR(_xlfn.XLOOKUP(F71,Salary!$G$15:$G$26,Salary!$L$15:$L$26),0)</f>
        <v>0</v>
      </c>
      <c r="D71" s="118">
        <f>D9</f>
        <v>0</v>
      </c>
      <c r="E71" s="116" t="s">
        <v>11</v>
      </c>
      <c r="F71" s="119" t="str">
        <f>$A$9&amp;" "&amp;'Total days'!$S$5</f>
        <v>Jun 0</v>
      </c>
      <c r="K71" s="114"/>
      <c r="L71" s="97"/>
    </row>
    <row r="72" spans="1:12">
      <c r="A72" s="115">
        <f>'Total days'!$S$4</f>
        <v>0</v>
      </c>
      <c r="B72" s="120">
        <f t="shared" si="1"/>
        <v>0</v>
      </c>
      <c r="C72" s="117">
        <f>IFERROR(_xlfn.XLOOKUP(F72,Salary!$G$15:$G$26,Salary!$L$15:$L$26),0)</f>
        <v>0</v>
      </c>
      <c r="D72" s="121">
        <f>E9</f>
        <v>0</v>
      </c>
      <c r="E72" s="120" t="s">
        <v>12</v>
      </c>
      <c r="F72" s="119" t="str">
        <f>$A$9&amp;" "&amp;'Total days'!$S$5</f>
        <v>Jun 0</v>
      </c>
      <c r="K72" s="114"/>
      <c r="L72" s="97"/>
    </row>
    <row r="73" spans="1:12">
      <c r="A73" s="115">
        <f>'Total days'!$S$4</f>
        <v>0</v>
      </c>
      <c r="B73" s="116">
        <f t="shared" si="1"/>
        <v>0</v>
      </c>
      <c r="C73" s="117">
        <f>IFERROR(_xlfn.XLOOKUP(F73,Salary!$G$15:$G$26,Salary!$L$15:$L$26),0)</f>
        <v>0</v>
      </c>
      <c r="D73" s="118">
        <f>F9</f>
        <v>0</v>
      </c>
      <c r="E73" s="116" t="s">
        <v>13</v>
      </c>
      <c r="F73" s="119" t="str">
        <f>$A$9&amp;" "&amp;'Total days'!$S$5</f>
        <v>Jun 0</v>
      </c>
      <c r="K73" s="114"/>
      <c r="L73" s="97"/>
    </row>
    <row r="74" spans="1:12">
      <c r="A74" s="115">
        <f>'Total days'!$S$4</f>
        <v>0</v>
      </c>
      <c r="B74" s="120">
        <f t="shared" si="1"/>
        <v>0</v>
      </c>
      <c r="C74" s="117">
        <f>IFERROR(_xlfn.XLOOKUP(F74,Salary!$G$15:$G$26,Salary!$L$15:$L$26),0)</f>
        <v>0</v>
      </c>
      <c r="D74" s="121">
        <f>G9</f>
        <v>0</v>
      </c>
      <c r="E74" s="120" t="s">
        <v>14</v>
      </c>
      <c r="F74" s="119" t="str">
        <f>$A$9&amp;" "&amp;'Total days'!$S$5</f>
        <v>Jun 0</v>
      </c>
      <c r="K74" s="114"/>
      <c r="L74" s="97"/>
    </row>
    <row r="75" spans="1:12">
      <c r="A75" s="115">
        <f>'Total days'!$S$4</f>
        <v>0</v>
      </c>
      <c r="B75" s="116">
        <f t="shared" si="1"/>
        <v>0</v>
      </c>
      <c r="C75" s="117">
        <f>IFERROR(_xlfn.XLOOKUP(F75,Salary!$G$15:$G$26,Salary!$L$15:$L$26),0)</f>
        <v>0</v>
      </c>
      <c r="D75" s="118">
        <f>H9</f>
        <v>0</v>
      </c>
      <c r="E75" s="116" t="s">
        <v>15</v>
      </c>
      <c r="F75" s="119" t="str">
        <f>$A$9&amp;" "&amp;'Total days'!$S$5</f>
        <v>Jun 0</v>
      </c>
      <c r="K75" s="114"/>
      <c r="L75" s="97"/>
    </row>
    <row r="76" spans="1:12">
      <c r="A76" s="115">
        <f>'Total days'!$S$4</f>
        <v>0</v>
      </c>
      <c r="B76" s="120">
        <f t="shared" si="1"/>
        <v>0</v>
      </c>
      <c r="C76" s="117">
        <f>IFERROR(_xlfn.XLOOKUP(F76,Salary!$G$15:$G$26,Salary!$L$15:$L$26),0)</f>
        <v>0</v>
      </c>
      <c r="D76" s="121">
        <f>I9</f>
        <v>0</v>
      </c>
      <c r="E76" s="120" t="s">
        <v>16</v>
      </c>
      <c r="F76" s="119" t="str">
        <f>$A$9&amp;" "&amp;'Total days'!$S$5</f>
        <v>Jun 0</v>
      </c>
      <c r="K76" s="114"/>
      <c r="L76" s="97"/>
    </row>
    <row r="77" spans="1:12">
      <c r="A77" s="115">
        <f>'Total days'!$S$4</f>
        <v>0</v>
      </c>
      <c r="B77" s="116">
        <f t="shared" si="1"/>
        <v>0</v>
      </c>
      <c r="C77" s="117">
        <f>IFERROR(_xlfn.XLOOKUP(F77,Salary!$G$15:$G$26,Salary!$L$15:$L$26),0)</f>
        <v>0</v>
      </c>
      <c r="D77" s="118">
        <f>J9</f>
        <v>0</v>
      </c>
      <c r="E77" s="116" t="s">
        <v>17</v>
      </c>
      <c r="F77" s="119" t="str">
        <f>$A$9&amp;" "&amp;'Total days'!$S$5</f>
        <v>Jun 0</v>
      </c>
      <c r="K77" s="114"/>
      <c r="L77" s="97"/>
    </row>
    <row r="78" spans="1:12">
      <c r="A78" s="115">
        <f>'Total days'!$S$4</f>
        <v>0</v>
      </c>
      <c r="B78" s="120">
        <f t="shared" si="1"/>
        <v>0</v>
      </c>
      <c r="C78" s="117">
        <f>IFERROR(_xlfn.XLOOKUP(F78,Salary!$G$15:$G$26,Salary!$L$15:$L$26),0)</f>
        <v>0</v>
      </c>
      <c r="D78" s="121">
        <f>K9</f>
        <v>0</v>
      </c>
      <c r="E78" s="120" t="s">
        <v>18</v>
      </c>
      <c r="F78" s="119" t="str">
        <f>$A$9&amp;" "&amp;'Total days'!$S$5</f>
        <v>Jun 0</v>
      </c>
      <c r="K78" s="114"/>
      <c r="L78" s="97"/>
    </row>
    <row r="79" spans="1:12">
      <c r="A79" s="115">
        <f>'Total days'!$S$4</f>
        <v>0</v>
      </c>
      <c r="B79" s="120">
        <f t="shared" si="1"/>
        <v>0</v>
      </c>
      <c r="C79" s="117">
        <f>IFERROR(_xlfn.XLOOKUP(F79,Salary!$G$15:$G$26,Salary!$L$15:$L$26),0)</f>
        <v>0</v>
      </c>
      <c r="D79" s="121">
        <f>L9</f>
        <v>0</v>
      </c>
      <c r="E79" s="120" t="s">
        <v>248</v>
      </c>
      <c r="F79" s="119" t="str">
        <f>$A$9&amp;" "&amp;'Total days'!$S$5</f>
        <v>Jun 0</v>
      </c>
      <c r="K79" s="114"/>
      <c r="L79" s="97"/>
    </row>
    <row r="80" spans="1:12">
      <c r="A80" s="115">
        <f>'Total days'!$S$4</f>
        <v>0</v>
      </c>
      <c r="B80" s="120">
        <f t="shared" si="1"/>
        <v>0</v>
      </c>
      <c r="C80" s="117">
        <f>IFERROR(_xlfn.XLOOKUP(F80,Salary!$G$15:$G$26,Salary!$L$15:$L$26),0)</f>
        <v>0</v>
      </c>
      <c r="D80" s="121">
        <f>M9</f>
        <v>0</v>
      </c>
      <c r="E80" s="120" t="s">
        <v>249</v>
      </c>
      <c r="F80" s="119" t="str">
        <f>$A$9&amp;" "&amp;'Total days'!$S$5</f>
        <v>Jun 0</v>
      </c>
      <c r="K80" s="114"/>
      <c r="L80" s="97"/>
    </row>
    <row r="81" spans="1:12">
      <c r="A81" s="115">
        <f>'Total days'!$S$4</f>
        <v>0</v>
      </c>
      <c r="B81" s="116">
        <f t="shared" si="1"/>
        <v>0</v>
      </c>
      <c r="C81" s="117">
        <f>IFERROR(_xlfn.XLOOKUP(F81,Salary!$G$15:$G$26,Salary!$L$15:$L$26),0)</f>
        <v>0</v>
      </c>
      <c r="D81" s="118">
        <f>D10</f>
        <v>0</v>
      </c>
      <c r="E81" s="116" t="s">
        <v>11</v>
      </c>
      <c r="F81" s="119" t="str">
        <f>$A$10&amp;" "&amp;'Total days'!$S$5</f>
        <v>Jul 0</v>
      </c>
      <c r="K81" s="114"/>
      <c r="L81" s="97"/>
    </row>
    <row r="82" spans="1:12">
      <c r="A82" s="115">
        <f>'Total days'!$S$4</f>
        <v>0</v>
      </c>
      <c r="B82" s="120">
        <f t="shared" si="1"/>
        <v>0</v>
      </c>
      <c r="C82" s="117">
        <f>IFERROR(_xlfn.XLOOKUP(F82,Salary!$G$15:$G$26,Salary!$L$15:$L$26),0)</f>
        <v>0</v>
      </c>
      <c r="D82" s="121">
        <f>E10</f>
        <v>0</v>
      </c>
      <c r="E82" s="120" t="s">
        <v>12</v>
      </c>
      <c r="F82" s="119" t="str">
        <f>$A$10&amp;" "&amp;'Total days'!$S$5</f>
        <v>Jul 0</v>
      </c>
      <c r="K82" s="114"/>
      <c r="L82" s="97"/>
    </row>
    <row r="83" spans="1:12">
      <c r="A83" s="115">
        <f>'Total days'!$S$4</f>
        <v>0</v>
      </c>
      <c r="B83" s="116">
        <f t="shared" si="1"/>
        <v>0</v>
      </c>
      <c r="C83" s="117">
        <f>IFERROR(_xlfn.XLOOKUP(F83,Salary!$G$15:$G$26,Salary!$L$15:$L$26),0)</f>
        <v>0</v>
      </c>
      <c r="D83" s="118">
        <f>F10</f>
        <v>0</v>
      </c>
      <c r="E83" s="116" t="s">
        <v>13</v>
      </c>
      <c r="F83" s="119" t="str">
        <f>$A$10&amp;" "&amp;'Total days'!$S$5</f>
        <v>Jul 0</v>
      </c>
      <c r="K83" s="114"/>
      <c r="L83" s="97"/>
    </row>
    <row r="84" spans="1:12">
      <c r="A84" s="115">
        <f>'Total days'!$S$4</f>
        <v>0</v>
      </c>
      <c r="B84" s="120">
        <f t="shared" si="1"/>
        <v>0</v>
      </c>
      <c r="C84" s="117">
        <f>IFERROR(_xlfn.XLOOKUP(F84,Salary!$G$15:$G$26,Salary!$L$15:$L$26),0)</f>
        <v>0</v>
      </c>
      <c r="D84" s="121">
        <f>G10</f>
        <v>0</v>
      </c>
      <c r="E84" s="120" t="s">
        <v>14</v>
      </c>
      <c r="F84" s="119" t="str">
        <f>$A$10&amp;" "&amp;'Total days'!$S$5</f>
        <v>Jul 0</v>
      </c>
      <c r="K84" s="114"/>
      <c r="L84" s="97"/>
    </row>
    <row r="85" spans="1:12">
      <c r="A85" s="115">
        <f>'Total days'!$S$4</f>
        <v>0</v>
      </c>
      <c r="B85" s="116">
        <f t="shared" si="1"/>
        <v>0</v>
      </c>
      <c r="C85" s="117">
        <f>IFERROR(_xlfn.XLOOKUP(F85,Salary!$G$15:$G$26,Salary!$L$15:$L$26),0)</f>
        <v>0</v>
      </c>
      <c r="D85" s="118">
        <f>H10</f>
        <v>0</v>
      </c>
      <c r="E85" s="116" t="s">
        <v>15</v>
      </c>
      <c r="F85" s="119" t="str">
        <f>$A$10&amp;" "&amp;'Total days'!$S$5</f>
        <v>Jul 0</v>
      </c>
      <c r="K85" s="114"/>
      <c r="L85" s="97"/>
    </row>
    <row r="86" spans="1:12">
      <c r="A86" s="115">
        <f>'Total days'!$S$4</f>
        <v>0</v>
      </c>
      <c r="B86" s="120">
        <f t="shared" si="1"/>
        <v>0</v>
      </c>
      <c r="C86" s="117">
        <f>IFERROR(_xlfn.XLOOKUP(F86,Salary!$G$15:$G$26,Salary!$L$15:$L$26),0)</f>
        <v>0</v>
      </c>
      <c r="D86" s="121">
        <f>I10</f>
        <v>0</v>
      </c>
      <c r="E86" s="120" t="s">
        <v>16</v>
      </c>
      <c r="F86" s="119" t="str">
        <f>$A$10&amp;" "&amp;'Total days'!$S$5</f>
        <v>Jul 0</v>
      </c>
      <c r="K86" s="114"/>
      <c r="L86" s="97"/>
    </row>
    <row r="87" spans="1:12">
      <c r="A87" s="115">
        <f>'Total days'!$S$4</f>
        <v>0</v>
      </c>
      <c r="B87" s="116">
        <f t="shared" si="1"/>
        <v>0</v>
      </c>
      <c r="C87" s="117">
        <f>IFERROR(_xlfn.XLOOKUP(F87,Salary!$G$15:$G$26,Salary!$L$15:$L$26),0)</f>
        <v>0</v>
      </c>
      <c r="D87" s="118">
        <f>J10</f>
        <v>0</v>
      </c>
      <c r="E87" s="116" t="s">
        <v>17</v>
      </c>
      <c r="F87" s="119" t="str">
        <f>$A$10&amp;" "&amp;'Total days'!$S$5</f>
        <v>Jul 0</v>
      </c>
      <c r="K87" s="114"/>
      <c r="L87" s="97"/>
    </row>
    <row r="88" spans="1:12">
      <c r="A88" s="115">
        <f>'Total days'!$S$4</f>
        <v>0</v>
      </c>
      <c r="B88" s="120">
        <f t="shared" si="1"/>
        <v>0</v>
      </c>
      <c r="C88" s="117">
        <f>IFERROR(_xlfn.XLOOKUP(F88,Salary!$G$15:$G$26,Salary!$L$15:$L$26),0)</f>
        <v>0</v>
      </c>
      <c r="D88" s="121">
        <f>K10</f>
        <v>0</v>
      </c>
      <c r="E88" s="120" t="s">
        <v>18</v>
      </c>
      <c r="F88" s="119" t="str">
        <f>$A$10&amp;" "&amp;'Total days'!$S$5</f>
        <v>Jul 0</v>
      </c>
      <c r="K88" s="114"/>
      <c r="L88" s="97"/>
    </row>
    <row r="89" spans="1:12">
      <c r="A89" s="115">
        <f>'Total days'!$S$4</f>
        <v>0</v>
      </c>
      <c r="B89" s="120">
        <f t="shared" si="1"/>
        <v>0</v>
      </c>
      <c r="C89" s="117">
        <f>IFERROR(_xlfn.XLOOKUP(F89,Salary!$G$15:$G$26,Salary!$L$15:$L$26),0)</f>
        <v>0</v>
      </c>
      <c r="D89" s="121">
        <f>L10</f>
        <v>0</v>
      </c>
      <c r="E89" s="120" t="s">
        <v>248</v>
      </c>
      <c r="F89" s="119" t="str">
        <f>$A$10&amp;" "&amp;'Total days'!$S$5</f>
        <v>Jul 0</v>
      </c>
      <c r="K89" s="114"/>
      <c r="L89" s="97"/>
    </row>
    <row r="90" spans="1:12">
      <c r="A90" s="115">
        <f>'Total days'!$S$4</f>
        <v>0</v>
      </c>
      <c r="B90" s="120">
        <f t="shared" si="1"/>
        <v>0</v>
      </c>
      <c r="C90" s="117">
        <f>IFERROR(_xlfn.XLOOKUP(F90,Salary!$G$15:$G$26,Salary!$L$15:$L$26),0)</f>
        <v>0</v>
      </c>
      <c r="D90" s="121">
        <f>M10</f>
        <v>0</v>
      </c>
      <c r="E90" s="120" t="s">
        <v>249</v>
      </c>
      <c r="F90" s="119" t="str">
        <f>$A$10&amp;" "&amp;'Total days'!$S$5</f>
        <v>Jul 0</v>
      </c>
      <c r="K90" s="114"/>
      <c r="L90" s="97"/>
    </row>
    <row r="91" spans="1:12">
      <c r="A91" s="115">
        <f>'Total days'!$S$4</f>
        <v>0</v>
      </c>
      <c r="B91" s="116">
        <f t="shared" si="1"/>
        <v>0</v>
      </c>
      <c r="C91" s="117">
        <f>IFERROR(_xlfn.XLOOKUP(F91,Salary!$G$15:$G$26,Salary!$L$15:$L$26),0)</f>
        <v>0</v>
      </c>
      <c r="D91" s="118">
        <f>D11</f>
        <v>0</v>
      </c>
      <c r="E91" s="116" t="s">
        <v>11</v>
      </c>
      <c r="F91" s="119" t="str">
        <f>$A$11&amp;" "&amp;'Total days'!$S$5</f>
        <v>Aug 0</v>
      </c>
      <c r="K91" s="114"/>
      <c r="L91" s="97"/>
    </row>
    <row r="92" spans="1:12">
      <c r="A92" s="115">
        <f>'Total days'!$S$4</f>
        <v>0</v>
      </c>
      <c r="B92" s="120">
        <f t="shared" si="1"/>
        <v>0</v>
      </c>
      <c r="C92" s="117">
        <f>IFERROR(_xlfn.XLOOKUP(F92,Salary!$G$15:$G$26,Salary!$L$15:$L$26),0)</f>
        <v>0</v>
      </c>
      <c r="D92" s="121">
        <f>E11</f>
        <v>0</v>
      </c>
      <c r="E92" s="120" t="s">
        <v>12</v>
      </c>
      <c r="F92" s="119" t="str">
        <f>$A$11&amp;" "&amp;'Total days'!$S$5</f>
        <v>Aug 0</v>
      </c>
      <c r="K92" s="114"/>
      <c r="L92" s="97"/>
    </row>
    <row r="93" spans="1:12">
      <c r="A93" s="115">
        <f>'Total days'!$S$4</f>
        <v>0</v>
      </c>
      <c r="B93" s="116">
        <f t="shared" si="1"/>
        <v>0</v>
      </c>
      <c r="C93" s="117">
        <f>IFERROR(_xlfn.XLOOKUP(F93,Salary!$G$15:$G$26,Salary!$L$15:$L$26),0)</f>
        <v>0</v>
      </c>
      <c r="D93" s="118">
        <f>F11</f>
        <v>0</v>
      </c>
      <c r="E93" s="116" t="s">
        <v>13</v>
      </c>
      <c r="F93" s="119" t="str">
        <f>$A$11&amp;" "&amp;'Total days'!$S$5</f>
        <v>Aug 0</v>
      </c>
      <c r="K93" s="114"/>
      <c r="L93" s="97"/>
    </row>
    <row r="94" spans="1:12">
      <c r="A94" s="115">
        <f>'Total days'!$S$4</f>
        <v>0</v>
      </c>
      <c r="B94" s="120">
        <f t="shared" si="1"/>
        <v>0</v>
      </c>
      <c r="C94" s="117">
        <f>IFERROR(_xlfn.XLOOKUP(F94,Salary!$G$15:$G$26,Salary!$L$15:$L$26),0)</f>
        <v>0</v>
      </c>
      <c r="D94" s="121">
        <f>G11</f>
        <v>0</v>
      </c>
      <c r="E94" s="120" t="s">
        <v>14</v>
      </c>
      <c r="F94" s="119" t="str">
        <f>$A$11&amp;" "&amp;'Total days'!$S$5</f>
        <v>Aug 0</v>
      </c>
      <c r="K94" s="114"/>
      <c r="L94" s="97"/>
    </row>
    <row r="95" spans="1:12">
      <c r="A95" s="115">
        <f>'Total days'!$S$4</f>
        <v>0</v>
      </c>
      <c r="B95" s="116">
        <f t="shared" si="1"/>
        <v>0</v>
      </c>
      <c r="C95" s="117">
        <f>IFERROR(_xlfn.XLOOKUP(F95,Salary!$G$15:$G$26,Salary!$L$15:$L$26),0)</f>
        <v>0</v>
      </c>
      <c r="D95" s="118">
        <f>H11</f>
        <v>0</v>
      </c>
      <c r="E95" s="116" t="s">
        <v>15</v>
      </c>
      <c r="F95" s="119" t="str">
        <f>$A$11&amp;" "&amp;'Total days'!$S$5</f>
        <v>Aug 0</v>
      </c>
      <c r="K95" s="114"/>
      <c r="L95" s="97"/>
    </row>
    <row r="96" spans="1:12">
      <c r="A96" s="115">
        <f>'Total days'!$S$4</f>
        <v>0</v>
      </c>
      <c r="B96" s="120">
        <f t="shared" si="1"/>
        <v>0</v>
      </c>
      <c r="C96" s="117">
        <f>IFERROR(_xlfn.XLOOKUP(F96,Salary!$G$15:$G$26,Salary!$L$15:$L$26),0)</f>
        <v>0</v>
      </c>
      <c r="D96" s="121">
        <f>I11</f>
        <v>0</v>
      </c>
      <c r="E96" s="120" t="s">
        <v>16</v>
      </c>
      <c r="F96" s="119" t="str">
        <f>$A$11&amp;" "&amp;'Total days'!$S$5</f>
        <v>Aug 0</v>
      </c>
      <c r="K96" s="114"/>
      <c r="L96" s="97"/>
    </row>
    <row r="97" spans="1:12">
      <c r="A97" s="115">
        <f>'Total days'!$S$4</f>
        <v>0</v>
      </c>
      <c r="B97" s="116">
        <f t="shared" si="1"/>
        <v>0</v>
      </c>
      <c r="C97" s="117">
        <f>IFERROR(_xlfn.XLOOKUP(F97,Salary!$G$15:$G$26,Salary!$L$15:$L$26),0)</f>
        <v>0</v>
      </c>
      <c r="D97" s="118">
        <f>J11</f>
        <v>0</v>
      </c>
      <c r="E97" s="116" t="s">
        <v>17</v>
      </c>
      <c r="F97" s="119" t="str">
        <f>$A$11&amp;" "&amp;'Total days'!$S$5</f>
        <v>Aug 0</v>
      </c>
      <c r="K97" s="114"/>
      <c r="L97" s="97"/>
    </row>
    <row r="98" spans="1:12">
      <c r="A98" s="115">
        <f>'Total days'!$S$4</f>
        <v>0</v>
      </c>
      <c r="B98" s="120">
        <f t="shared" si="1"/>
        <v>0</v>
      </c>
      <c r="C98" s="117">
        <f>IFERROR(_xlfn.XLOOKUP(F98,Salary!$G$15:$G$26,Salary!$L$15:$L$26),0)</f>
        <v>0</v>
      </c>
      <c r="D98" s="121">
        <f>K11</f>
        <v>0</v>
      </c>
      <c r="E98" s="120" t="s">
        <v>18</v>
      </c>
      <c r="F98" s="119" t="str">
        <f>$A$11&amp;" "&amp;'Total days'!$S$5</f>
        <v>Aug 0</v>
      </c>
      <c r="K98" s="114"/>
      <c r="L98" s="97"/>
    </row>
    <row r="99" spans="1:12">
      <c r="A99" s="115">
        <f>'Total days'!$S$4</f>
        <v>0</v>
      </c>
      <c r="B99" s="120">
        <f t="shared" si="1"/>
        <v>0</v>
      </c>
      <c r="C99" s="117">
        <f>IFERROR(_xlfn.XLOOKUP(F99,Salary!$G$15:$G$26,Salary!$L$15:$L$26),0)</f>
        <v>0</v>
      </c>
      <c r="D99" s="121">
        <f>L11</f>
        <v>0</v>
      </c>
      <c r="E99" s="120" t="s">
        <v>248</v>
      </c>
      <c r="F99" s="119" t="str">
        <f>$A$11&amp;" "&amp;'Total days'!$S$5</f>
        <v>Aug 0</v>
      </c>
      <c r="K99" s="114"/>
      <c r="L99" s="97"/>
    </row>
    <row r="100" spans="1:12">
      <c r="A100" s="115">
        <f>'Total days'!$S$4</f>
        <v>0</v>
      </c>
      <c r="B100" s="120">
        <f t="shared" si="1"/>
        <v>0</v>
      </c>
      <c r="C100" s="117">
        <f>IFERROR(_xlfn.XLOOKUP(F100,Salary!$G$15:$G$26,Salary!$L$15:$L$26),0)</f>
        <v>0</v>
      </c>
      <c r="D100" s="121">
        <f>M11</f>
        <v>0</v>
      </c>
      <c r="E100" s="120" t="s">
        <v>249</v>
      </c>
      <c r="F100" s="119" t="str">
        <f>$A$11&amp;" "&amp;'Total days'!$S$5</f>
        <v>Aug 0</v>
      </c>
      <c r="K100" s="114"/>
      <c r="L100" s="97"/>
    </row>
    <row r="101" spans="1:12">
      <c r="A101" s="115">
        <f>'Total days'!$S$4</f>
        <v>0</v>
      </c>
      <c r="B101" s="116">
        <f t="shared" si="1"/>
        <v>0</v>
      </c>
      <c r="C101" s="117">
        <f>IFERROR(_xlfn.XLOOKUP(F101,Salary!$G$15:$G$26,Salary!$L$15:$L$26),0)</f>
        <v>0</v>
      </c>
      <c r="D101" s="118">
        <f>D12</f>
        <v>0</v>
      </c>
      <c r="E101" s="116" t="s">
        <v>11</v>
      </c>
      <c r="F101" s="119" t="str">
        <f>$A$12&amp;" "&amp;'Total days'!$S$5</f>
        <v>Sep 0</v>
      </c>
      <c r="K101" s="114"/>
      <c r="L101" s="97"/>
    </row>
    <row r="102" spans="1:12">
      <c r="A102" s="115">
        <f>'Total days'!$S$4</f>
        <v>0</v>
      </c>
      <c r="B102" s="120">
        <f t="shared" ref="B102:B140" si="2">$B$19</f>
        <v>0</v>
      </c>
      <c r="C102" s="117">
        <f>IFERROR(_xlfn.XLOOKUP(F102,Salary!$G$15:$G$26,Salary!$L$15:$L$26),0)</f>
        <v>0</v>
      </c>
      <c r="D102" s="121">
        <f>E12</f>
        <v>0</v>
      </c>
      <c r="E102" s="120" t="s">
        <v>12</v>
      </c>
      <c r="F102" s="119" t="str">
        <f>$A$12&amp;" "&amp;'Total days'!$S$5</f>
        <v>Sep 0</v>
      </c>
      <c r="K102" s="114"/>
      <c r="L102" s="97"/>
    </row>
    <row r="103" spans="1:12">
      <c r="A103" s="115">
        <f>'Total days'!$S$4</f>
        <v>0</v>
      </c>
      <c r="B103" s="116">
        <f t="shared" si="2"/>
        <v>0</v>
      </c>
      <c r="C103" s="117">
        <f>IFERROR(_xlfn.XLOOKUP(F103,Salary!$G$15:$G$26,Salary!$L$15:$L$26),0)</f>
        <v>0</v>
      </c>
      <c r="D103" s="118">
        <f>F12</f>
        <v>0</v>
      </c>
      <c r="E103" s="116" t="s">
        <v>13</v>
      </c>
      <c r="F103" s="119" t="str">
        <f>$A$12&amp;" "&amp;'Total days'!$S$5</f>
        <v>Sep 0</v>
      </c>
      <c r="K103" s="114"/>
      <c r="L103" s="97"/>
    </row>
    <row r="104" spans="1:12">
      <c r="A104" s="115">
        <f>'Total days'!$S$4</f>
        <v>0</v>
      </c>
      <c r="B104" s="120">
        <f t="shared" si="2"/>
        <v>0</v>
      </c>
      <c r="C104" s="117">
        <f>IFERROR(_xlfn.XLOOKUP(F104,Salary!$G$15:$G$26,Salary!$L$15:$L$26),0)</f>
        <v>0</v>
      </c>
      <c r="D104" s="121">
        <f>G12</f>
        <v>0</v>
      </c>
      <c r="E104" s="120" t="s">
        <v>14</v>
      </c>
      <c r="F104" s="119" t="str">
        <f>$A$12&amp;" "&amp;'Total days'!$S$5</f>
        <v>Sep 0</v>
      </c>
      <c r="K104" s="114"/>
      <c r="L104" s="97"/>
    </row>
    <row r="105" spans="1:12">
      <c r="A105" s="115">
        <f>'Total days'!$S$4</f>
        <v>0</v>
      </c>
      <c r="B105" s="116">
        <f t="shared" si="2"/>
        <v>0</v>
      </c>
      <c r="C105" s="117">
        <f>IFERROR(_xlfn.XLOOKUP(F105,Salary!$G$15:$G$26,Salary!$L$15:$L$26),0)</f>
        <v>0</v>
      </c>
      <c r="D105" s="118">
        <f>H12</f>
        <v>0</v>
      </c>
      <c r="E105" s="116" t="s">
        <v>15</v>
      </c>
      <c r="F105" s="119" t="str">
        <f>$A$12&amp;" "&amp;'Total days'!$S$5</f>
        <v>Sep 0</v>
      </c>
      <c r="K105" s="114"/>
      <c r="L105" s="97"/>
    </row>
    <row r="106" spans="1:12">
      <c r="A106" s="115">
        <f>'Total days'!$S$4</f>
        <v>0</v>
      </c>
      <c r="B106" s="120">
        <f t="shared" si="2"/>
        <v>0</v>
      </c>
      <c r="C106" s="117">
        <f>IFERROR(_xlfn.XLOOKUP(F106,Salary!$G$15:$G$26,Salary!$L$15:$L$26),0)</f>
        <v>0</v>
      </c>
      <c r="D106" s="121">
        <f>I12</f>
        <v>0</v>
      </c>
      <c r="E106" s="120" t="s">
        <v>16</v>
      </c>
      <c r="F106" s="119" t="str">
        <f>$A$12&amp;" "&amp;'Total days'!$S$5</f>
        <v>Sep 0</v>
      </c>
      <c r="K106" s="114"/>
      <c r="L106" s="97"/>
    </row>
    <row r="107" spans="1:12">
      <c r="A107" s="115">
        <f>'Total days'!$S$4</f>
        <v>0</v>
      </c>
      <c r="B107" s="116">
        <f t="shared" si="2"/>
        <v>0</v>
      </c>
      <c r="C107" s="117">
        <f>IFERROR(_xlfn.XLOOKUP(F107,Salary!$G$15:$G$26,Salary!$L$15:$L$26),0)</f>
        <v>0</v>
      </c>
      <c r="D107" s="118">
        <f>J12</f>
        <v>0</v>
      </c>
      <c r="E107" s="116" t="s">
        <v>17</v>
      </c>
      <c r="F107" s="119" t="str">
        <f>$A$12&amp;" "&amp;'Total days'!$S$5</f>
        <v>Sep 0</v>
      </c>
      <c r="K107" s="114"/>
      <c r="L107" s="97"/>
    </row>
    <row r="108" spans="1:12">
      <c r="A108" s="115">
        <f>'Total days'!$S$4</f>
        <v>0</v>
      </c>
      <c r="B108" s="120">
        <f t="shared" si="2"/>
        <v>0</v>
      </c>
      <c r="C108" s="117">
        <f>IFERROR(_xlfn.XLOOKUP(F108,Salary!$G$15:$G$26,Salary!$L$15:$L$26),0)</f>
        <v>0</v>
      </c>
      <c r="D108" s="121">
        <f>K12</f>
        <v>0</v>
      </c>
      <c r="E108" s="120" t="s">
        <v>18</v>
      </c>
      <c r="F108" s="119" t="str">
        <f>$A$12&amp;" "&amp;'Total days'!$S$5</f>
        <v>Sep 0</v>
      </c>
      <c r="K108" s="114"/>
      <c r="L108" s="97"/>
    </row>
    <row r="109" spans="1:12">
      <c r="A109" s="115">
        <f>'Total days'!$S$4</f>
        <v>0</v>
      </c>
      <c r="B109" s="120">
        <f t="shared" si="2"/>
        <v>0</v>
      </c>
      <c r="C109" s="117">
        <f>IFERROR(_xlfn.XLOOKUP(F109,Salary!$G$15:$G$26,Salary!$L$15:$L$26),0)</f>
        <v>0</v>
      </c>
      <c r="D109" s="121">
        <f>L12</f>
        <v>0</v>
      </c>
      <c r="E109" s="120" t="s">
        <v>248</v>
      </c>
      <c r="F109" s="119" t="str">
        <f>$A$12&amp;" "&amp;'Total days'!$S$5</f>
        <v>Sep 0</v>
      </c>
      <c r="K109" s="114"/>
      <c r="L109" s="97"/>
    </row>
    <row r="110" spans="1:12">
      <c r="A110" s="115">
        <f>'Total days'!$S$4</f>
        <v>0</v>
      </c>
      <c r="B110" s="120">
        <f t="shared" si="2"/>
        <v>0</v>
      </c>
      <c r="C110" s="117">
        <f>IFERROR(_xlfn.XLOOKUP(F110,Salary!$G$15:$G$26,Salary!$L$15:$L$26),0)</f>
        <v>0</v>
      </c>
      <c r="D110" s="121">
        <f>M12</f>
        <v>0</v>
      </c>
      <c r="E110" s="120" t="s">
        <v>249</v>
      </c>
      <c r="F110" s="119" t="str">
        <f>$A$12&amp;" "&amp;'Total days'!$S$5</f>
        <v>Sep 0</v>
      </c>
      <c r="K110" s="114"/>
      <c r="L110" s="97"/>
    </row>
    <row r="111" spans="1:12">
      <c r="A111" s="115">
        <f>'Total days'!$S$4</f>
        <v>0</v>
      </c>
      <c r="B111" s="116">
        <f t="shared" si="2"/>
        <v>0</v>
      </c>
      <c r="C111" s="117">
        <f>IFERROR(_xlfn.XLOOKUP(F111,Salary!$G$15:$G$26,Salary!$L$15:$L$26),0)</f>
        <v>0</v>
      </c>
      <c r="D111" s="118">
        <f>D13</f>
        <v>0</v>
      </c>
      <c r="E111" s="116" t="s">
        <v>11</v>
      </c>
      <c r="F111" s="119" t="str">
        <f>$A$13&amp;" "&amp;'Total days'!$S$5</f>
        <v>Oct 0</v>
      </c>
      <c r="K111" s="114"/>
      <c r="L111" s="97"/>
    </row>
    <row r="112" spans="1:12">
      <c r="A112" s="115">
        <f>'Total days'!$S$4</f>
        <v>0</v>
      </c>
      <c r="B112" s="120">
        <f t="shared" si="2"/>
        <v>0</v>
      </c>
      <c r="C112" s="117">
        <f>IFERROR(_xlfn.XLOOKUP(F112,Salary!$G$15:$G$26,Salary!$L$15:$L$26),0)</f>
        <v>0</v>
      </c>
      <c r="D112" s="121">
        <f>E13</f>
        <v>0</v>
      </c>
      <c r="E112" s="120" t="s">
        <v>12</v>
      </c>
      <c r="F112" s="119" t="str">
        <f>$A$13&amp;" "&amp;'Total days'!$S$5</f>
        <v>Oct 0</v>
      </c>
      <c r="K112" s="114"/>
      <c r="L112" s="97"/>
    </row>
    <row r="113" spans="1:12">
      <c r="A113" s="115">
        <f>'Total days'!$S$4</f>
        <v>0</v>
      </c>
      <c r="B113" s="116">
        <f t="shared" si="2"/>
        <v>0</v>
      </c>
      <c r="C113" s="117">
        <f>IFERROR(_xlfn.XLOOKUP(F113,Salary!$G$15:$G$26,Salary!$L$15:$L$26),0)</f>
        <v>0</v>
      </c>
      <c r="D113" s="118">
        <f>F13</f>
        <v>0</v>
      </c>
      <c r="E113" s="116" t="s">
        <v>13</v>
      </c>
      <c r="F113" s="119" t="str">
        <f>$A$13&amp;" "&amp;'Total days'!$S$5</f>
        <v>Oct 0</v>
      </c>
      <c r="K113" s="114"/>
      <c r="L113" s="97"/>
    </row>
    <row r="114" spans="1:12">
      <c r="A114" s="115">
        <f>'Total days'!$S$4</f>
        <v>0</v>
      </c>
      <c r="B114" s="120">
        <f t="shared" si="2"/>
        <v>0</v>
      </c>
      <c r="C114" s="117">
        <f>IFERROR(_xlfn.XLOOKUP(F114,Salary!$G$15:$G$26,Salary!$L$15:$L$26),0)</f>
        <v>0</v>
      </c>
      <c r="D114" s="121">
        <f>G13</f>
        <v>0</v>
      </c>
      <c r="E114" s="120" t="s">
        <v>14</v>
      </c>
      <c r="F114" s="119" t="str">
        <f>$A$13&amp;" "&amp;'Total days'!$S$5</f>
        <v>Oct 0</v>
      </c>
      <c r="K114" s="114"/>
      <c r="L114" s="97"/>
    </row>
    <row r="115" spans="1:12">
      <c r="A115" s="115">
        <f>'Total days'!$S$4</f>
        <v>0</v>
      </c>
      <c r="B115" s="116">
        <f t="shared" si="2"/>
        <v>0</v>
      </c>
      <c r="C115" s="117">
        <f>IFERROR(_xlfn.XLOOKUP(F115,Salary!$G$15:$G$26,Salary!$L$15:$L$26),0)</f>
        <v>0</v>
      </c>
      <c r="D115" s="118">
        <f>H13</f>
        <v>0</v>
      </c>
      <c r="E115" s="116" t="s">
        <v>15</v>
      </c>
      <c r="F115" s="119" t="str">
        <f>$A$13&amp;" "&amp;'Total days'!$S$5</f>
        <v>Oct 0</v>
      </c>
      <c r="K115" s="114"/>
      <c r="L115" s="97"/>
    </row>
    <row r="116" spans="1:12">
      <c r="A116" s="115">
        <f>'Total days'!$S$4</f>
        <v>0</v>
      </c>
      <c r="B116" s="120">
        <f t="shared" si="2"/>
        <v>0</v>
      </c>
      <c r="C116" s="117">
        <f>IFERROR(_xlfn.XLOOKUP(F116,Salary!$G$15:$G$26,Salary!$L$15:$L$26),0)</f>
        <v>0</v>
      </c>
      <c r="D116" s="121">
        <f>I13</f>
        <v>0</v>
      </c>
      <c r="E116" s="120" t="s">
        <v>16</v>
      </c>
      <c r="F116" s="119" t="str">
        <f>$A$13&amp;" "&amp;'Total days'!$S$5</f>
        <v>Oct 0</v>
      </c>
      <c r="K116" s="114"/>
      <c r="L116" s="97"/>
    </row>
    <row r="117" spans="1:12">
      <c r="A117" s="115">
        <f>'Total days'!$S$4</f>
        <v>0</v>
      </c>
      <c r="B117" s="116">
        <f t="shared" si="2"/>
        <v>0</v>
      </c>
      <c r="C117" s="117">
        <f>IFERROR(_xlfn.XLOOKUP(F117,Salary!$G$15:$G$26,Salary!$L$15:$L$26),0)</f>
        <v>0</v>
      </c>
      <c r="D117" s="118">
        <f>J13</f>
        <v>0</v>
      </c>
      <c r="E117" s="116" t="s">
        <v>17</v>
      </c>
      <c r="F117" s="119" t="str">
        <f>$A$13&amp;" "&amp;'Total days'!$S$5</f>
        <v>Oct 0</v>
      </c>
      <c r="K117" s="114"/>
      <c r="L117" s="97"/>
    </row>
    <row r="118" spans="1:12">
      <c r="A118" s="115">
        <f>'Total days'!$S$4</f>
        <v>0</v>
      </c>
      <c r="B118" s="120">
        <f t="shared" si="2"/>
        <v>0</v>
      </c>
      <c r="C118" s="117">
        <f>IFERROR(_xlfn.XLOOKUP(F118,Salary!$G$15:$G$26,Salary!$L$15:$L$26),0)</f>
        <v>0</v>
      </c>
      <c r="D118" s="121">
        <f>K13</f>
        <v>0</v>
      </c>
      <c r="E118" s="120" t="s">
        <v>18</v>
      </c>
      <c r="F118" s="119" t="str">
        <f>$A$13&amp;" "&amp;'Total days'!$S$5</f>
        <v>Oct 0</v>
      </c>
      <c r="K118" s="114"/>
      <c r="L118" s="97"/>
    </row>
    <row r="119" spans="1:12">
      <c r="A119" s="115">
        <f>'Total days'!$S$4</f>
        <v>0</v>
      </c>
      <c r="B119" s="120">
        <f t="shared" si="2"/>
        <v>0</v>
      </c>
      <c r="C119" s="117">
        <f>IFERROR(_xlfn.XLOOKUP(F119,Salary!$G$15:$G$26,Salary!$L$15:$L$26),0)</f>
        <v>0</v>
      </c>
      <c r="D119" s="121">
        <f>L13</f>
        <v>0</v>
      </c>
      <c r="E119" s="120" t="s">
        <v>248</v>
      </c>
      <c r="F119" s="119" t="str">
        <f>$A$13&amp;" "&amp;'Total days'!$S$5</f>
        <v>Oct 0</v>
      </c>
      <c r="K119" s="114"/>
      <c r="L119" s="97"/>
    </row>
    <row r="120" spans="1:12">
      <c r="A120" s="115">
        <f>'Total days'!$S$4</f>
        <v>0</v>
      </c>
      <c r="B120" s="120">
        <f t="shared" si="2"/>
        <v>0</v>
      </c>
      <c r="C120" s="117">
        <f>IFERROR(_xlfn.XLOOKUP(F120,Salary!$G$15:$G$26,Salary!$L$15:$L$26),0)</f>
        <v>0</v>
      </c>
      <c r="D120" s="121">
        <f>M13</f>
        <v>0</v>
      </c>
      <c r="E120" s="120" t="s">
        <v>249</v>
      </c>
      <c r="F120" s="119" t="str">
        <f>$A$13&amp;" "&amp;'Total days'!$S$5</f>
        <v>Oct 0</v>
      </c>
      <c r="K120" s="114"/>
      <c r="L120" s="97"/>
    </row>
    <row r="121" spans="1:12">
      <c r="A121" s="115">
        <f>'Total days'!$S$4</f>
        <v>0</v>
      </c>
      <c r="B121" s="116">
        <f t="shared" si="2"/>
        <v>0</v>
      </c>
      <c r="C121" s="117">
        <f>IFERROR(_xlfn.XLOOKUP(F121,Salary!$G$15:$G$26,Salary!$L$15:$L$26),0)</f>
        <v>0</v>
      </c>
      <c r="D121" s="118">
        <f>D14</f>
        <v>0</v>
      </c>
      <c r="E121" s="116" t="s">
        <v>11</v>
      </c>
      <c r="F121" s="119" t="str">
        <f>$A$14&amp;" "&amp;'Total days'!$S$5</f>
        <v>Nov 0</v>
      </c>
      <c r="K121" s="114"/>
      <c r="L121" s="97"/>
    </row>
    <row r="122" spans="1:12">
      <c r="A122" s="115">
        <f>'Total days'!$S$4</f>
        <v>0</v>
      </c>
      <c r="B122" s="120">
        <f t="shared" si="2"/>
        <v>0</v>
      </c>
      <c r="C122" s="117">
        <f>IFERROR(_xlfn.XLOOKUP(F122,Salary!$G$15:$G$26,Salary!$L$15:$L$26),0)</f>
        <v>0</v>
      </c>
      <c r="D122" s="121">
        <f>E14</f>
        <v>0</v>
      </c>
      <c r="E122" s="120" t="s">
        <v>12</v>
      </c>
      <c r="F122" s="119" t="str">
        <f>$A$14&amp;" "&amp;'Total days'!$S$5</f>
        <v>Nov 0</v>
      </c>
      <c r="K122" s="114"/>
      <c r="L122" s="97"/>
    </row>
    <row r="123" spans="1:12">
      <c r="A123" s="115">
        <f>'Total days'!$S$4</f>
        <v>0</v>
      </c>
      <c r="B123" s="116">
        <f t="shared" si="2"/>
        <v>0</v>
      </c>
      <c r="C123" s="117">
        <f>IFERROR(_xlfn.XLOOKUP(F123,Salary!$G$15:$G$26,Salary!$L$15:$L$26),0)</f>
        <v>0</v>
      </c>
      <c r="D123" s="118">
        <f>F14</f>
        <v>0</v>
      </c>
      <c r="E123" s="116" t="s">
        <v>13</v>
      </c>
      <c r="F123" s="119" t="str">
        <f>$A$14&amp;" "&amp;'Total days'!$S$5</f>
        <v>Nov 0</v>
      </c>
      <c r="K123" s="114"/>
      <c r="L123" s="97"/>
    </row>
    <row r="124" spans="1:12">
      <c r="A124" s="115">
        <f>'Total days'!$S$4</f>
        <v>0</v>
      </c>
      <c r="B124" s="120">
        <f t="shared" si="2"/>
        <v>0</v>
      </c>
      <c r="C124" s="117">
        <f>IFERROR(_xlfn.XLOOKUP(F124,Salary!$G$15:$G$26,Salary!$L$15:$L$26),0)</f>
        <v>0</v>
      </c>
      <c r="D124" s="121">
        <f>G14</f>
        <v>0</v>
      </c>
      <c r="E124" s="120" t="s">
        <v>14</v>
      </c>
      <c r="F124" s="119" t="str">
        <f>$A$14&amp;" "&amp;'Total days'!$S$5</f>
        <v>Nov 0</v>
      </c>
      <c r="K124" s="114"/>
      <c r="L124" s="97"/>
    </row>
    <row r="125" spans="1:12">
      <c r="A125" s="115">
        <f>'Total days'!$S$4</f>
        <v>0</v>
      </c>
      <c r="B125" s="116">
        <f t="shared" si="2"/>
        <v>0</v>
      </c>
      <c r="C125" s="117">
        <f>IFERROR(_xlfn.XLOOKUP(F125,Salary!$G$15:$G$26,Salary!$L$15:$L$26),0)</f>
        <v>0</v>
      </c>
      <c r="D125" s="118">
        <f>H14</f>
        <v>0</v>
      </c>
      <c r="E125" s="116" t="s">
        <v>15</v>
      </c>
      <c r="F125" s="119" t="str">
        <f>$A$14&amp;" "&amp;'Total days'!$S$5</f>
        <v>Nov 0</v>
      </c>
      <c r="K125" s="114"/>
      <c r="L125" s="97"/>
    </row>
    <row r="126" spans="1:12">
      <c r="A126" s="115">
        <f>'Total days'!$S$4</f>
        <v>0</v>
      </c>
      <c r="B126" s="120">
        <f t="shared" si="2"/>
        <v>0</v>
      </c>
      <c r="C126" s="117">
        <f>IFERROR(_xlfn.XLOOKUP(F126,Salary!$G$15:$G$26,Salary!$L$15:$L$26),0)</f>
        <v>0</v>
      </c>
      <c r="D126" s="121">
        <f>I14</f>
        <v>0</v>
      </c>
      <c r="E126" s="120" t="s">
        <v>16</v>
      </c>
      <c r="F126" s="119" t="str">
        <f>$A$14&amp;" "&amp;'Total days'!$S$5</f>
        <v>Nov 0</v>
      </c>
      <c r="K126" s="114"/>
      <c r="L126" s="97"/>
    </row>
    <row r="127" spans="1:12">
      <c r="A127" s="115">
        <f>'Total days'!$S$4</f>
        <v>0</v>
      </c>
      <c r="B127" s="116">
        <f t="shared" si="2"/>
        <v>0</v>
      </c>
      <c r="C127" s="117">
        <f>IFERROR(_xlfn.XLOOKUP(F127,Salary!$G$15:$G$26,Salary!$L$15:$L$26),0)</f>
        <v>0</v>
      </c>
      <c r="D127" s="118">
        <f>J14</f>
        <v>0</v>
      </c>
      <c r="E127" s="116" t="s">
        <v>17</v>
      </c>
      <c r="F127" s="119" t="str">
        <f>$A$14&amp;" "&amp;'Total days'!$S$5</f>
        <v>Nov 0</v>
      </c>
      <c r="K127" s="114"/>
      <c r="L127" s="97"/>
    </row>
    <row r="128" spans="1:12">
      <c r="A128" s="115">
        <f>'Total days'!$S$4</f>
        <v>0</v>
      </c>
      <c r="B128" s="120">
        <f t="shared" si="2"/>
        <v>0</v>
      </c>
      <c r="C128" s="117">
        <f>IFERROR(_xlfn.XLOOKUP(F128,Salary!$G$15:$G$26,Salary!$L$15:$L$26),0)</f>
        <v>0</v>
      </c>
      <c r="D128" s="121">
        <f>K14</f>
        <v>0</v>
      </c>
      <c r="E128" s="120" t="s">
        <v>18</v>
      </c>
      <c r="F128" s="119" t="str">
        <f>$A$14&amp;" "&amp;'Total days'!$S$5</f>
        <v>Nov 0</v>
      </c>
      <c r="K128" s="114"/>
      <c r="L128" s="97"/>
    </row>
    <row r="129" spans="1:12">
      <c r="A129" s="115">
        <f>'Total days'!$S$4</f>
        <v>0</v>
      </c>
      <c r="B129" s="120">
        <f t="shared" si="2"/>
        <v>0</v>
      </c>
      <c r="C129" s="117">
        <f>IFERROR(_xlfn.XLOOKUP(F129,Salary!$G$15:$G$26,Salary!$L$15:$L$26),0)</f>
        <v>0</v>
      </c>
      <c r="D129" s="121">
        <f>L14</f>
        <v>0</v>
      </c>
      <c r="E129" s="120" t="s">
        <v>248</v>
      </c>
      <c r="F129" s="119" t="str">
        <f>$A$14&amp;" "&amp;'Total days'!$S$5</f>
        <v>Nov 0</v>
      </c>
      <c r="K129" s="114"/>
      <c r="L129" s="97"/>
    </row>
    <row r="130" spans="1:12">
      <c r="A130" s="115">
        <f>'Total days'!$S$4</f>
        <v>0</v>
      </c>
      <c r="B130" s="120">
        <f t="shared" si="2"/>
        <v>0</v>
      </c>
      <c r="C130" s="117">
        <f>IFERROR(_xlfn.XLOOKUP(F130,Salary!$G$15:$G$26,Salary!$L$15:$L$26),0)</f>
        <v>0</v>
      </c>
      <c r="D130" s="121">
        <f>M14</f>
        <v>0</v>
      </c>
      <c r="E130" s="120" t="s">
        <v>249</v>
      </c>
      <c r="F130" s="119" t="str">
        <f>$A$14&amp;" "&amp;'Total days'!$S$5</f>
        <v>Nov 0</v>
      </c>
      <c r="K130" s="114"/>
      <c r="L130" s="97"/>
    </row>
    <row r="131" spans="1:12">
      <c r="A131" s="115">
        <f>'Total days'!$S$4</f>
        <v>0</v>
      </c>
      <c r="B131" s="116">
        <f t="shared" si="2"/>
        <v>0</v>
      </c>
      <c r="C131" s="117">
        <f>IFERROR(_xlfn.XLOOKUP(F131,Salary!$G$15:$G$26,Salary!$L$15:$L$26),0)</f>
        <v>0</v>
      </c>
      <c r="D131" s="118">
        <f>D15</f>
        <v>0</v>
      </c>
      <c r="E131" s="116" t="s">
        <v>11</v>
      </c>
      <c r="F131" s="119" t="str">
        <f>$A$15&amp;" "&amp;'Total days'!$S$5</f>
        <v>Dec 0</v>
      </c>
      <c r="K131" s="114"/>
      <c r="L131" s="97"/>
    </row>
    <row r="132" spans="1:12">
      <c r="A132" s="115">
        <f>'Total days'!$S$4</f>
        <v>0</v>
      </c>
      <c r="B132" s="120">
        <f t="shared" si="2"/>
        <v>0</v>
      </c>
      <c r="C132" s="117">
        <f>IFERROR(_xlfn.XLOOKUP(F132,Salary!$G$15:$G$26,Salary!$L$15:$L$26),0)</f>
        <v>0</v>
      </c>
      <c r="D132" s="121">
        <f>E15</f>
        <v>0</v>
      </c>
      <c r="E132" s="120" t="s">
        <v>12</v>
      </c>
      <c r="F132" s="119" t="str">
        <f>$A$15&amp;" "&amp;'Total days'!$S$5</f>
        <v>Dec 0</v>
      </c>
      <c r="K132" s="114"/>
      <c r="L132" s="97"/>
    </row>
    <row r="133" spans="1:12">
      <c r="A133" s="115">
        <f>'Total days'!$S$4</f>
        <v>0</v>
      </c>
      <c r="B133" s="116">
        <f t="shared" si="2"/>
        <v>0</v>
      </c>
      <c r="C133" s="117">
        <f>IFERROR(_xlfn.XLOOKUP(F133,Salary!$G$15:$G$26,Salary!$L$15:$L$26),0)</f>
        <v>0</v>
      </c>
      <c r="D133" s="118">
        <f>F15</f>
        <v>0</v>
      </c>
      <c r="E133" s="116" t="s">
        <v>13</v>
      </c>
      <c r="F133" s="119" t="str">
        <f>$A$15&amp;" "&amp;'Total days'!$S$5</f>
        <v>Dec 0</v>
      </c>
      <c r="K133" s="114"/>
      <c r="L133" s="97"/>
    </row>
    <row r="134" spans="1:12">
      <c r="A134" s="115">
        <f>'Total days'!$S$4</f>
        <v>0</v>
      </c>
      <c r="B134" s="120">
        <f t="shared" si="2"/>
        <v>0</v>
      </c>
      <c r="C134" s="117">
        <f>IFERROR(_xlfn.XLOOKUP(F134,Salary!$G$15:$G$26,Salary!$L$15:$L$26),0)</f>
        <v>0</v>
      </c>
      <c r="D134" s="121">
        <f>G15</f>
        <v>0</v>
      </c>
      <c r="E134" s="120" t="s">
        <v>14</v>
      </c>
      <c r="F134" s="119" t="str">
        <f>$A$15&amp;" "&amp;'Total days'!$S$5</f>
        <v>Dec 0</v>
      </c>
      <c r="K134" s="114"/>
      <c r="L134" s="97"/>
    </row>
    <row r="135" spans="1:12">
      <c r="A135" s="115">
        <f>'Total days'!$S$4</f>
        <v>0</v>
      </c>
      <c r="B135" s="116">
        <f t="shared" si="2"/>
        <v>0</v>
      </c>
      <c r="C135" s="117">
        <f>IFERROR(_xlfn.XLOOKUP(F135,Salary!$G$15:$G$26,Salary!$L$15:$L$26),0)</f>
        <v>0</v>
      </c>
      <c r="D135" s="118">
        <f>H15</f>
        <v>0</v>
      </c>
      <c r="E135" s="116" t="s">
        <v>15</v>
      </c>
      <c r="F135" s="119" t="str">
        <f>$A$15&amp;" "&amp;'Total days'!$S$5</f>
        <v>Dec 0</v>
      </c>
      <c r="K135" s="114"/>
      <c r="L135" s="97"/>
    </row>
    <row r="136" spans="1:12">
      <c r="A136" s="115">
        <f>'Total days'!$S$4</f>
        <v>0</v>
      </c>
      <c r="B136" s="120">
        <f t="shared" si="2"/>
        <v>0</v>
      </c>
      <c r="C136" s="117">
        <f>IFERROR(_xlfn.XLOOKUP(F136,Salary!$G$15:$G$26,Salary!$L$15:$L$26),0)</f>
        <v>0</v>
      </c>
      <c r="D136" s="121">
        <f>I15</f>
        <v>0</v>
      </c>
      <c r="E136" s="120" t="s">
        <v>16</v>
      </c>
      <c r="F136" s="119" t="str">
        <f>$A$15&amp;" "&amp;'Total days'!$S$5</f>
        <v>Dec 0</v>
      </c>
      <c r="K136" s="114"/>
      <c r="L136" s="97"/>
    </row>
    <row r="137" spans="1:12">
      <c r="A137" s="115">
        <f>'Total days'!$S$4</f>
        <v>0</v>
      </c>
      <c r="B137" s="116">
        <f t="shared" si="2"/>
        <v>0</v>
      </c>
      <c r="C137" s="117">
        <f>IFERROR(_xlfn.XLOOKUP(F137,Salary!$G$15:$G$26,Salary!$L$15:$L$26),0)</f>
        <v>0</v>
      </c>
      <c r="D137" s="118">
        <f>J15</f>
        <v>0</v>
      </c>
      <c r="E137" s="116" t="s">
        <v>17</v>
      </c>
      <c r="F137" s="119" t="str">
        <f>$A$15&amp;" "&amp;'Total days'!$S$5</f>
        <v>Dec 0</v>
      </c>
      <c r="K137" s="114"/>
      <c r="L137" s="97"/>
    </row>
    <row r="138" spans="1:12">
      <c r="A138" s="115">
        <f>'Total days'!$S$4</f>
        <v>0</v>
      </c>
      <c r="B138" s="120">
        <f t="shared" si="2"/>
        <v>0</v>
      </c>
      <c r="C138" s="117">
        <f>IFERROR(_xlfn.XLOOKUP(F138,Salary!$G$15:$G$26,Salary!$L$15:$L$26),0)</f>
        <v>0</v>
      </c>
      <c r="D138" s="121">
        <f>K15</f>
        <v>0</v>
      </c>
      <c r="E138" s="120" t="s">
        <v>18</v>
      </c>
      <c r="F138" s="119" t="str">
        <f>$A$15&amp;" "&amp;'Total days'!$S$5</f>
        <v>Dec 0</v>
      </c>
      <c r="K138" s="114"/>
      <c r="L138" s="97"/>
    </row>
    <row r="139" spans="1:12">
      <c r="A139" s="115">
        <f>'Total days'!$S$4</f>
        <v>0</v>
      </c>
      <c r="B139" s="120">
        <f t="shared" si="2"/>
        <v>0</v>
      </c>
      <c r="C139" s="117">
        <f>IFERROR(_xlfn.XLOOKUP(F139,Salary!$G$15:$G$26,Salary!$L$15:$L$26),0)</f>
        <v>0</v>
      </c>
      <c r="D139" s="121">
        <f>L15</f>
        <v>0</v>
      </c>
      <c r="E139" s="120" t="s">
        <v>248</v>
      </c>
      <c r="F139" s="119" t="str">
        <f>$A$15&amp;" "&amp;'Total days'!$S$5</f>
        <v>Dec 0</v>
      </c>
    </row>
    <row r="140" spans="1:12">
      <c r="A140" s="115">
        <f>'Total days'!$S$4</f>
        <v>0</v>
      </c>
      <c r="B140" s="120">
        <f t="shared" si="2"/>
        <v>0</v>
      </c>
      <c r="C140" s="117">
        <f>IFERROR(_xlfn.XLOOKUP(F140,Salary!$G$15:$G$26,Salary!$L$15:$L$26),0)</f>
        <v>0</v>
      </c>
      <c r="D140" s="121">
        <f>M15</f>
        <v>0</v>
      </c>
      <c r="E140" s="120" t="s">
        <v>249</v>
      </c>
      <c r="F140" s="119" t="str">
        <f>$A$15&amp;" "&amp;'Total days'!$S$5</f>
        <v>Dec 0</v>
      </c>
    </row>
    <row r="141" spans="1:12">
      <c r="C141" s="122"/>
    </row>
    <row r="142" spans="1:12">
      <c r="C142" s="122"/>
    </row>
    <row r="143" spans="1:12">
      <c r="C143" s="122"/>
    </row>
    <row r="144" spans="1:12">
      <c r="C144" s="122"/>
    </row>
    <row r="145" spans="3:3">
      <c r="C145" s="122"/>
    </row>
    <row r="146" spans="3:3">
      <c r="C146" s="122"/>
    </row>
    <row r="147" spans="3:3">
      <c r="C147" s="122"/>
    </row>
    <row r="148" spans="3:3">
      <c r="C148" s="122"/>
    </row>
    <row r="149" spans="3:3">
      <c r="C149" s="122"/>
    </row>
    <row r="150" spans="3:3">
      <c r="C150" s="122"/>
    </row>
    <row r="151" spans="3:3">
      <c r="C151" s="122"/>
    </row>
    <row r="152" spans="3:3">
      <c r="C152" s="122"/>
    </row>
    <row r="153" spans="3:3">
      <c r="C153" s="122"/>
    </row>
    <row r="154" spans="3:3">
      <c r="C154" s="122"/>
    </row>
    <row r="155" spans="3:3">
      <c r="C155" s="122"/>
    </row>
    <row r="156" spans="3:3">
      <c r="C156" s="122"/>
    </row>
    <row r="157" spans="3:3">
      <c r="C157" s="122"/>
    </row>
    <row r="158" spans="3:3">
      <c r="C158" s="122"/>
    </row>
    <row r="159" spans="3:3">
      <c r="C159" s="122"/>
    </row>
    <row r="160" spans="3:3">
      <c r="C160" s="122"/>
    </row>
    <row r="161" spans="3:3">
      <c r="C161" s="122"/>
    </row>
    <row r="162" spans="3:3">
      <c r="C162" s="122"/>
    </row>
    <row r="163" spans="3:3">
      <c r="C163" s="122"/>
    </row>
    <row r="164" spans="3:3">
      <c r="C164" s="122"/>
    </row>
    <row r="165" spans="3:3">
      <c r="C165" s="122"/>
    </row>
    <row r="166" spans="3:3">
      <c r="C166" s="122"/>
    </row>
    <row r="167" spans="3:3">
      <c r="C167" s="122"/>
    </row>
    <row r="168" spans="3:3">
      <c r="C168" s="122"/>
    </row>
    <row r="169" spans="3:3">
      <c r="C169" s="122"/>
    </row>
    <row r="170" spans="3:3">
      <c r="C170" s="122"/>
    </row>
    <row r="171" spans="3:3">
      <c r="C171" s="122"/>
    </row>
    <row r="172" spans="3:3">
      <c r="C172" s="122"/>
    </row>
    <row r="173" spans="3:3">
      <c r="C173" s="122"/>
    </row>
  </sheetData>
  <phoneticPr fontId="1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BDCDC-9143-4063-BC19-A433D4A4374A}">
  <sheetPr>
    <tabColor rgb="FFB9D3C7"/>
    <pageSetUpPr fitToPage="1"/>
  </sheetPr>
  <dimension ref="B1:AT71"/>
  <sheetViews>
    <sheetView zoomScaleNormal="100" workbookViewId="0">
      <selection activeCell="AF14" sqref="AF14:AH14"/>
    </sheetView>
  </sheetViews>
  <sheetFormatPr defaultRowHeight="14.5"/>
  <cols>
    <col min="1" max="1" width="10" customWidth="1"/>
    <col min="2" max="2" width="15.1796875" customWidth="1"/>
    <col min="3" max="3" width="10.54296875" customWidth="1"/>
    <col min="4" max="4" width="11.54296875" hidden="1" customWidth="1"/>
    <col min="5" max="5" width="11.453125" hidden="1" customWidth="1"/>
    <col min="6" max="6" width="12.81640625" hidden="1" customWidth="1"/>
    <col min="7" max="7" width="12.54296875" customWidth="1"/>
    <col min="8" max="8" width="13.26953125" customWidth="1"/>
    <col min="9" max="9" width="10" customWidth="1"/>
    <col min="10" max="10" width="12.81640625" customWidth="1"/>
    <col min="11" max="11" width="9.7265625" customWidth="1"/>
    <col min="12" max="12" width="11.1796875" customWidth="1"/>
    <col min="13" max="13" width="8.7265625" customWidth="1"/>
    <col min="14" max="14" width="10.81640625" customWidth="1"/>
    <col min="15" max="15" width="10.81640625" hidden="1" customWidth="1"/>
    <col min="16" max="19" width="8.7265625" hidden="1" customWidth="1"/>
    <col min="20" max="20" width="15.26953125" hidden="1" customWidth="1"/>
    <col min="21" max="21" width="12.54296875" hidden="1" customWidth="1"/>
    <col min="22" max="29" width="8.7265625" hidden="1" customWidth="1"/>
    <col min="30" max="30" width="10.81640625" hidden="1" customWidth="1"/>
    <col min="31" max="31" width="8.7265625" hidden="1" customWidth="1"/>
    <col min="32" max="32" width="8.7265625" customWidth="1"/>
    <col min="33" max="33" width="8.7265625" style="70" customWidth="1"/>
    <col min="34" max="34" width="12.81640625" style="70" customWidth="1"/>
    <col min="35" max="35" width="8.7265625" style="70" customWidth="1"/>
    <col min="36" max="36" width="8.7265625" style="70" hidden="1" customWidth="1"/>
    <col min="37" max="37" width="30.54296875" style="70" hidden="1" customWidth="1"/>
    <col min="38" max="38" width="8.7265625" style="70" hidden="1" customWidth="1"/>
    <col min="39" max="39" width="10.81640625" style="70" hidden="1" customWidth="1"/>
    <col min="40" max="40" width="24.453125" style="70" hidden="1" customWidth="1"/>
    <col min="41" max="46" width="8.7265625" style="70"/>
  </cols>
  <sheetData>
    <row r="1" spans="2:40"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 t="s">
        <v>72</v>
      </c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296"/>
      <c r="AH1" s="296"/>
    </row>
    <row r="2" spans="2:40"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 t="s">
        <v>90</v>
      </c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296"/>
      <c r="AH2" s="296"/>
    </row>
    <row r="3" spans="2:40"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 t="s">
        <v>91</v>
      </c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296"/>
      <c r="AH3" s="296"/>
    </row>
    <row r="4" spans="2:40"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 t="s">
        <v>92</v>
      </c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96"/>
      <c r="AH4" s="296"/>
    </row>
    <row r="5" spans="2:40"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 t="s">
        <v>93</v>
      </c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296"/>
      <c r="AH5" s="296"/>
    </row>
    <row r="6" spans="2:40"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296"/>
      <c r="AH6" s="296"/>
    </row>
    <row r="7" spans="2:40"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96"/>
      <c r="AH7" s="296"/>
    </row>
    <row r="8" spans="2:40">
      <c r="B8" s="100" t="s">
        <v>178</v>
      </c>
      <c r="C8" s="100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296"/>
      <c r="AH8" s="296"/>
    </row>
    <row r="9" spans="2:40">
      <c r="B9" s="281"/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1"/>
      <c r="AG9" s="281"/>
      <c r="AH9" s="296"/>
    </row>
    <row r="10" spans="2:40">
      <c r="B10" s="281" t="s">
        <v>70</v>
      </c>
      <c r="C10" s="281" t="s">
        <v>71</v>
      </c>
      <c r="D10" s="281"/>
      <c r="E10" s="281"/>
      <c r="F10" s="281"/>
      <c r="G10" s="303" t="s">
        <v>240</v>
      </c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96"/>
    </row>
    <row r="11" spans="2:40" ht="15" thickBot="1">
      <c r="B11" s="240">
        <f>'Total days'!S4</f>
        <v>0</v>
      </c>
      <c r="C11" s="124"/>
      <c r="D11" s="308"/>
      <c r="E11" s="308" t="s">
        <v>107</v>
      </c>
      <c r="F11" s="308" t="s">
        <v>73</v>
      </c>
      <c r="G11" s="278">
        <v>0</v>
      </c>
      <c r="H11" s="281" t="s">
        <v>146</v>
      </c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  <c r="Z11" s="281"/>
      <c r="AA11" s="281"/>
      <c r="AB11" s="281"/>
      <c r="AC11" s="281"/>
      <c r="AD11" s="281"/>
      <c r="AE11" s="281"/>
      <c r="AF11" s="281"/>
      <c r="AG11" s="281"/>
      <c r="AH11" s="296"/>
    </row>
    <row r="12" spans="2:40" hidden="1">
      <c r="B12" s="234" t="s">
        <v>169</v>
      </c>
      <c r="C12" s="279">
        <v>40000</v>
      </c>
      <c r="D12" s="234"/>
      <c r="E12" s="280">
        <v>1</v>
      </c>
      <c r="F12" s="257">
        <f>(215/12)*1*E12</f>
        <v>17.916666666666668</v>
      </c>
      <c r="G12" s="257">
        <f>1720/12*E12</f>
        <v>143.33333333333334</v>
      </c>
      <c r="H12" s="257"/>
      <c r="I12" s="281">
        <f>8*E12</f>
        <v>8</v>
      </c>
      <c r="J12" s="281">
        <f>215*E12</f>
        <v>215</v>
      </c>
      <c r="K12" s="234"/>
      <c r="L12" s="234"/>
      <c r="M12" s="234"/>
      <c r="N12" s="281"/>
      <c r="O12" s="281"/>
      <c r="P12" s="281">
        <f>J12/F12</f>
        <v>12</v>
      </c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 t="s">
        <v>152</v>
      </c>
      <c r="AE12" s="281" t="s">
        <v>153</v>
      </c>
      <c r="AF12" s="281" t="s">
        <v>162</v>
      </c>
      <c r="AG12" s="281"/>
      <c r="AH12" s="296"/>
    </row>
    <row r="13" spans="2:40" hidden="1">
      <c r="B13" s="234"/>
      <c r="C13" s="234" t="s">
        <v>151</v>
      </c>
      <c r="D13" s="234"/>
      <c r="E13" s="282">
        <v>1</v>
      </c>
      <c r="F13" s="257">
        <f>(215/12)*1*E13</f>
        <v>17.916666666666668</v>
      </c>
      <c r="G13" s="257">
        <f>1720/12*E13</f>
        <v>143.33333333333334</v>
      </c>
      <c r="H13" s="257"/>
      <c r="I13" s="281">
        <f>8*E13</f>
        <v>8</v>
      </c>
      <c r="J13" s="281">
        <f>215*E13</f>
        <v>215</v>
      </c>
      <c r="K13" s="234"/>
      <c r="L13" s="234"/>
      <c r="M13" s="234"/>
      <c r="N13" s="281"/>
      <c r="O13" s="281"/>
      <c r="P13" s="281"/>
      <c r="Q13" s="281"/>
      <c r="R13" s="281"/>
      <c r="S13" s="281"/>
      <c r="T13" s="281" t="s">
        <v>109</v>
      </c>
      <c r="U13" s="281" t="s">
        <v>109</v>
      </c>
      <c r="V13" s="281"/>
      <c r="W13" s="281" t="s">
        <v>109</v>
      </c>
      <c r="X13" s="281" t="s">
        <v>109</v>
      </c>
      <c r="Y13" s="281" t="s">
        <v>109</v>
      </c>
      <c r="Z13" s="281" t="s">
        <v>109</v>
      </c>
      <c r="AA13" s="281" t="s">
        <v>109</v>
      </c>
      <c r="AB13" s="281"/>
      <c r="AC13" s="281"/>
      <c r="AD13" s="257">
        <f>(143.33/8)/(215/12)*$E$13</f>
        <v>0.99997674418604654</v>
      </c>
      <c r="AE13" s="257">
        <f>(143.33/8)/(215/12)*$E$13*12</f>
        <v>11.999720930232559</v>
      </c>
      <c r="AF13" s="281">
        <f>G13*12</f>
        <v>1720</v>
      </c>
      <c r="AG13" s="281"/>
      <c r="AH13" s="296"/>
    </row>
    <row r="14" spans="2:40" ht="75" customHeight="1" thickTop="1">
      <c r="B14" s="281"/>
      <c r="C14" s="281"/>
      <c r="D14" s="283" t="s">
        <v>163</v>
      </c>
      <c r="E14" s="284" t="s">
        <v>161</v>
      </c>
      <c r="F14" s="284"/>
      <c r="G14" s="287"/>
      <c r="H14" s="288" t="s">
        <v>241</v>
      </c>
      <c r="I14" s="288" t="s">
        <v>75</v>
      </c>
      <c r="J14" s="288" t="s">
        <v>239</v>
      </c>
      <c r="K14" s="288" t="s">
        <v>256</v>
      </c>
      <c r="L14" s="288" t="s">
        <v>158</v>
      </c>
      <c r="M14" s="289" t="s">
        <v>122</v>
      </c>
      <c r="N14" s="281"/>
      <c r="O14" s="283" t="s">
        <v>168</v>
      </c>
      <c r="P14" s="281"/>
      <c r="Q14" s="283" t="s">
        <v>108</v>
      </c>
      <c r="R14" s="283" t="s">
        <v>74</v>
      </c>
      <c r="S14" s="281" t="s">
        <v>93</v>
      </c>
      <c r="T14" s="283"/>
      <c r="U14" s="283" t="s">
        <v>77</v>
      </c>
      <c r="V14" s="283" t="s">
        <v>73</v>
      </c>
      <c r="W14" s="283" t="s">
        <v>78</v>
      </c>
      <c r="X14" s="281"/>
      <c r="Y14" s="281"/>
      <c r="Z14" s="283" t="s">
        <v>156</v>
      </c>
      <c r="AA14" s="281" t="s">
        <v>157</v>
      </c>
      <c r="AB14" s="281" t="s">
        <v>155</v>
      </c>
      <c r="AC14" s="281" t="s">
        <v>154</v>
      </c>
      <c r="AD14" s="281"/>
      <c r="AE14" s="281"/>
      <c r="AF14" s="382" t="str">
        <f>IF(Instruction!J2="Svenska",Salary!AK14,Salary!AN14)</f>
        <v>Daily rate i denna mall blir ungefärligt beräknad under året eftersom månadslöner läggs in för varje månad. Den korrekta Daily rate beräknas i projektuppföljningsmallen när året är slut och korrekt årslön läggs in i fliken Salary costs Primula.</v>
      </c>
      <c r="AG14" s="383"/>
      <c r="AH14" s="383"/>
      <c r="AK14" s="317" t="s">
        <v>258</v>
      </c>
      <c r="AN14" s="317" t="s">
        <v>257</v>
      </c>
    </row>
    <row r="15" spans="2:40">
      <c r="B15" s="281"/>
      <c r="C15" s="281"/>
      <c r="D15" s="254">
        <f t="shared" ref="D15:D26" si="0">I15/$G$12</f>
        <v>0</v>
      </c>
      <c r="E15" s="254">
        <f>IF(D15&lt;&gt;"",D15,1)</f>
        <v>0</v>
      </c>
      <c r="F15" s="281" t="s">
        <v>61</v>
      </c>
      <c r="G15" s="290" t="str">
        <f>LEFT(F15,3)&amp;" "&amp;'Total days'!$S$5</f>
        <v>Jan 0</v>
      </c>
      <c r="H15" s="301">
        <v>0</v>
      </c>
      <c r="I15" s="257">
        <f>'Summary hours'!D21</f>
        <v>0</v>
      </c>
      <c r="J15" s="285">
        <f>H15*(1+$G$11)</f>
        <v>0</v>
      </c>
      <c r="K15" s="257">
        <f>IFERROR(H15*D15*(1+$G$11)/O15,0)</f>
        <v>0</v>
      </c>
      <c r="L15" s="257">
        <f>K15/8</f>
        <v>0</v>
      </c>
      <c r="M15" s="291">
        <f t="shared" ref="M15:M26" si="1">I15/$G$12</f>
        <v>0</v>
      </c>
      <c r="N15" s="281"/>
      <c r="O15" s="281">
        <f>(215/12)*D15</f>
        <v>0</v>
      </c>
      <c r="P15" s="281">
        <f t="shared" ref="P15:P26" si="2">IF(E15*$G$12&gt;= 143.33,143.33,E15*$G$13)</f>
        <v>0</v>
      </c>
      <c r="Q15" s="257">
        <f>IF(E15&lt;&gt;1,IF(E15*$AA$15&gt;= 143.33,143.33,E15*$AA$15),IF(E15*$G$12&gt;= 143.33,143.33,E15*$G$12))</f>
        <v>0</v>
      </c>
      <c r="R15" s="257">
        <f t="shared" ref="R15:R26" si="3">Q15-I15</f>
        <v>0</v>
      </c>
      <c r="S15" s="281"/>
      <c r="T15" s="257">
        <f t="shared" ref="T15:T26" si="4">J15/$G$12</f>
        <v>0</v>
      </c>
      <c r="U15" s="281" t="e">
        <f>I15/Beräkningar!T4</f>
        <v>#VALUE!</v>
      </c>
      <c r="V15" s="257">
        <f>IF(E15&lt;&gt;1,17.92*E15,$F$12*E15)</f>
        <v>0</v>
      </c>
      <c r="W15" s="281">
        <f>V15/$F$12</f>
        <v>0</v>
      </c>
      <c r="X15" s="257">
        <f>January!AJ20</f>
        <v>0</v>
      </c>
      <c r="Y15" s="299">
        <f>January!AI20</f>
        <v>0</v>
      </c>
      <c r="Z15" s="257">
        <f t="shared" ref="Z15:Z26" si="5">IF(E15&lt;&gt;1,(215/12)*1*E15,(215/12)*1*$E$12)</f>
        <v>0</v>
      </c>
      <c r="AA15" s="281">
        <f t="shared" ref="AA15:AA26" si="6">IF(E15&lt;&gt;1,1720/12*E15,1720/12*$E$12)</f>
        <v>0</v>
      </c>
      <c r="AB15" s="281">
        <f t="shared" ref="AB15:AB26" si="7">IF(E15&lt;&gt;1,215*E15,$J$12)</f>
        <v>0</v>
      </c>
      <c r="AC15" s="281">
        <f t="shared" ref="AC15:AC26" si="8">IF(E15&lt;&gt;1,8*E15,8*$E$12)</f>
        <v>0</v>
      </c>
      <c r="AD15" s="257">
        <f t="shared" ref="AD15:AD26" si="9">IF(E15&lt;&gt;1,(143.33/8)/(215/12)*E15,(143.33/8)/(215/12)*$E$12)</f>
        <v>0</v>
      </c>
      <c r="AE15" s="281"/>
      <c r="AF15" s="281"/>
      <c r="AG15" s="281"/>
      <c r="AH15" s="296"/>
    </row>
    <row r="16" spans="2:40">
      <c r="B16" s="281"/>
      <c r="C16" s="281"/>
      <c r="D16" s="254">
        <f t="shared" si="0"/>
        <v>0</v>
      </c>
      <c r="E16" s="254">
        <f t="shared" ref="E16:E17" si="10">IF(D16&lt;&gt;"",D16,1)</f>
        <v>0</v>
      </c>
      <c r="F16" s="281" t="s">
        <v>62</v>
      </c>
      <c r="G16" s="290" t="str">
        <f>LEFT(F16,3)&amp;" "&amp;'Total days'!$S$5</f>
        <v>Feb 0</v>
      </c>
      <c r="H16" s="301">
        <v>0</v>
      </c>
      <c r="I16" s="257">
        <f>'Summary hours'!E21</f>
        <v>0</v>
      </c>
      <c r="J16" s="285">
        <f t="shared" ref="J16:J26" si="11">H16*(1+$G$11)</f>
        <v>0</v>
      </c>
      <c r="K16" s="257">
        <f t="shared" ref="K16:K26" si="12">IFERROR(H16*D16*(1+$G$11)/O16,0)</f>
        <v>0</v>
      </c>
      <c r="L16" s="257">
        <f t="shared" ref="L16:L26" si="13">K16/8</f>
        <v>0</v>
      </c>
      <c r="M16" s="291">
        <f t="shared" si="1"/>
        <v>0</v>
      </c>
      <c r="N16" s="281"/>
      <c r="O16" s="281">
        <f t="shared" ref="O16:O26" si="14">(215/12)*D16</f>
        <v>0</v>
      </c>
      <c r="P16" s="281">
        <f t="shared" si="2"/>
        <v>0</v>
      </c>
      <c r="Q16" s="257">
        <f t="shared" ref="Q16:Q26" si="15">IF(E16*$G$12&gt;= 143.33,143.33,E16*$G$12)</f>
        <v>0</v>
      </c>
      <c r="R16" s="257">
        <f t="shared" si="3"/>
        <v>0</v>
      </c>
      <c r="S16" s="281"/>
      <c r="T16" s="257">
        <f t="shared" si="4"/>
        <v>0</v>
      </c>
      <c r="U16" s="281" t="e">
        <f>I16/Beräkningar!T5</f>
        <v>#VALUE!</v>
      </c>
      <c r="V16" s="257">
        <f t="shared" ref="V16:V26" si="16">$F$12*E16</f>
        <v>0</v>
      </c>
      <c r="W16" s="281">
        <f t="shared" ref="W16:W26" si="17">V16/$F$12</f>
        <v>0</v>
      </c>
      <c r="X16" s="257">
        <f>February!AJ20</f>
        <v>0</v>
      </c>
      <c r="Y16" s="299">
        <f>February!AI20</f>
        <v>0</v>
      </c>
      <c r="Z16" s="257">
        <f t="shared" si="5"/>
        <v>0</v>
      </c>
      <c r="AA16" s="281">
        <f t="shared" si="6"/>
        <v>0</v>
      </c>
      <c r="AB16" s="281">
        <f t="shared" si="7"/>
        <v>0</v>
      </c>
      <c r="AC16" s="281">
        <f t="shared" si="8"/>
        <v>0</v>
      </c>
      <c r="AD16" s="257">
        <f t="shared" si="9"/>
        <v>0</v>
      </c>
      <c r="AE16" s="281"/>
      <c r="AF16" s="281"/>
      <c r="AG16" s="281"/>
      <c r="AH16" s="296"/>
    </row>
    <row r="17" spans="2:34">
      <c r="B17" s="281"/>
      <c r="C17" s="281"/>
      <c r="D17" s="254">
        <f t="shared" si="0"/>
        <v>0</v>
      </c>
      <c r="E17" s="254">
        <f t="shared" si="10"/>
        <v>0</v>
      </c>
      <c r="F17" s="281" t="s">
        <v>63</v>
      </c>
      <c r="G17" s="290" t="str">
        <f>LEFT(F17,3)&amp;" "&amp;'Total days'!$S$5</f>
        <v>Mar 0</v>
      </c>
      <c r="H17" s="301">
        <v>0</v>
      </c>
      <c r="I17" s="257">
        <f>'Summary hours'!F21</f>
        <v>0</v>
      </c>
      <c r="J17" s="285">
        <f t="shared" si="11"/>
        <v>0</v>
      </c>
      <c r="K17" s="257">
        <f t="shared" si="12"/>
        <v>0</v>
      </c>
      <c r="L17" s="257">
        <f t="shared" si="13"/>
        <v>0</v>
      </c>
      <c r="M17" s="291">
        <f t="shared" si="1"/>
        <v>0</v>
      </c>
      <c r="N17" s="281"/>
      <c r="O17" s="281">
        <f t="shared" si="14"/>
        <v>0</v>
      </c>
      <c r="P17" s="281">
        <f t="shared" si="2"/>
        <v>0</v>
      </c>
      <c r="Q17" s="257">
        <f t="shared" si="15"/>
        <v>0</v>
      </c>
      <c r="R17" s="257">
        <f t="shared" si="3"/>
        <v>0</v>
      </c>
      <c r="S17" s="281"/>
      <c r="T17" s="257">
        <f t="shared" si="4"/>
        <v>0</v>
      </c>
      <c r="U17" s="281" t="e">
        <f>I17/Beräkningar!T6</f>
        <v>#VALUE!</v>
      </c>
      <c r="V17" s="257">
        <f t="shared" si="16"/>
        <v>0</v>
      </c>
      <c r="W17" s="281">
        <f t="shared" si="17"/>
        <v>0</v>
      </c>
      <c r="X17" s="257">
        <f>March!AJ20</f>
        <v>0</v>
      </c>
      <c r="Y17" s="299">
        <f>March!AI20</f>
        <v>0</v>
      </c>
      <c r="Z17" s="257">
        <f t="shared" si="5"/>
        <v>0</v>
      </c>
      <c r="AA17" s="281">
        <f t="shared" si="6"/>
        <v>0</v>
      </c>
      <c r="AB17" s="281">
        <f t="shared" si="7"/>
        <v>0</v>
      </c>
      <c r="AC17" s="281">
        <f t="shared" si="8"/>
        <v>0</v>
      </c>
      <c r="AD17" s="257">
        <f t="shared" si="9"/>
        <v>0</v>
      </c>
      <c r="AE17" s="281"/>
      <c r="AF17" s="281"/>
      <c r="AG17" s="281"/>
      <c r="AH17" s="296"/>
    </row>
    <row r="18" spans="2:34">
      <c r="B18" s="281"/>
      <c r="C18" s="281"/>
      <c r="D18" s="254">
        <f t="shared" si="0"/>
        <v>0</v>
      </c>
      <c r="E18" s="254">
        <f t="shared" ref="E18:E26" si="18">IF(D18&lt;&gt;"",D18,$E$12)</f>
        <v>0</v>
      </c>
      <c r="F18" s="281" t="s">
        <v>64</v>
      </c>
      <c r="G18" s="290" t="str">
        <f>LEFT(F18,3)&amp;" "&amp;'Total days'!$S$5</f>
        <v>Apr 0</v>
      </c>
      <c r="H18" s="301">
        <v>0</v>
      </c>
      <c r="I18" s="257">
        <f>'Summary hours'!G21</f>
        <v>0</v>
      </c>
      <c r="J18" s="285">
        <f t="shared" si="11"/>
        <v>0</v>
      </c>
      <c r="K18" s="257">
        <f t="shared" si="12"/>
        <v>0</v>
      </c>
      <c r="L18" s="257">
        <f t="shared" si="13"/>
        <v>0</v>
      </c>
      <c r="M18" s="291">
        <f t="shared" si="1"/>
        <v>0</v>
      </c>
      <c r="N18" s="281"/>
      <c r="O18" s="281">
        <f t="shared" si="14"/>
        <v>0</v>
      </c>
      <c r="P18" s="281">
        <f t="shared" si="2"/>
        <v>0</v>
      </c>
      <c r="Q18" s="257">
        <f t="shared" si="15"/>
        <v>0</v>
      </c>
      <c r="R18" s="257">
        <f t="shared" si="3"/>
        <v>0</v>
      </c>
      <c r="S18" s="281"/>
      <c r="T18" s="257">
        <f t="shared" si="4"/>
        <v>0</v>
      </c>
      <c r="U18" s="281" t="e">
        <f>I18/Beräkningar!T7</f>
        <v>#VALUE!</v>
      </c>
      <c r="V18" s="257">
        <f t="shared" si="16"/>
        <v>0</v>
      </c>
      <c r="W18" s="281">
        <f t="shared" si="17"/>
        <v>0</v>
      </c>
      <c r="X18" s="257">
        <f>April!AJ20</f>
        <v>0</v>
      </c>
      <c r="Y18" s="299">
        <f>April!AI20</f>
        <v>0</v>
      </c>
      <c r="Z18" s="257">
        <f t="shared" si="5"/>
        <v>0</v>
      </c>
      <c r="AA18" s="281">
        <f t="shared" si="6"/>
        <v>0</v>
      </c>
      <c r="AB18" s="281">
        <f t="shared" si="7"/>
        <v>0</v>
      </c>
      <c r="AC18" s="281">
        <f t="shared" si="8"/>
        <v>0</v>
      </c>
      <c r="AD18" s="257">
        <f t="shared" si="9"/>
        <v>0</v>
      </c>
      <c r="AE18" s="281"/>
      <c r="AF18" s="281"/>
      <c r="AG18" s="281"/>
      <c r="AH18" s="296"/>
    </row>
    <row r="19" spans="2:34">
      <c r="B19" s="281"/>
      <c r="C19" s="281"/>
      <c r="D19" s="254">
        <f t="shared" si="0"/>
        <v>0</v>
      </c>
      <c r="E19" s="254">
        <f t="shared" si="18"/>
        <v>0</v>
      </c>
      <c r="F19" s="281" t="s">
        <v>46</v>
      </c>
      <c r="G19" s="290" t="str">
        <f>LEFT(F19,3)&amp;" "&amp;'Total days'!$S$5</f>
        <v>May 0</v>
      </c>
      <c r="H19" s="301">
        <v>0</v>
      </c>
      <c r="I19" s="257">
        <f>'Summary hours'!H21</f>
        <v>0</v>
      </c>
      <c r="J19" s="285">
        <f t="shared" si="11"/>
        <v>0</v>
      </c>
      <c r="K19" s="257">
        <f t="shared" si="12"/>
        <v>0</v>
      </c>
      <c r="L19" s="257">
        <f t="shared" si="13"/>
        <v>0</v>
      </c>
      <c r="M19" s="291">
        <f t="shared" si="1"/>
        <v>0</v>
      </c>
      <c r="N19" s="281"/>
      <c r="O19" s="281">
        <f t="shared" si="14"/>
        <v>0</v>
      </c>
      <c r="P19" s="281">
        <f t="shared" si="2"/>
        <v>0</v>
      </c>
      <c r="Q19" s="257">
        <f t="shared" si="15"/>
        <v>0</v>
      </c>
      <c r="R19" s="257">
        <f t="shared" si="3"/>
        <v>0</v>
      </c>
      <c r="S19" s="281"/>
      <c r="T19" s="257">
        <f t="shared" si="4"/>
        <v>0</v>
      </c>
      <c r="U19" s="281" t="e">
        <f>I19/Beräkningar!T8</f>
        <v>#VALUE!</v>
      </c>
      <c r="V19" s="257">
        <f t="shared" si="16"/>
        <v>0</v>
      </c>
      <c r="W19" s="281">
        <f t="shared" si="17"/>
        <v>0</v>
      </c>
      <c r="X19" s="257">
        <f>May!AJ20</f>
        <v>0</v>
      </c>
      <c r="Y19" s="299">
        <f>May!AI20</f>
        <v>0</v>
      </c>
      <c r="Z19" s="257">
        <f t="shared" si="5"/>
        <v>0</v>
      </c>
      <c r="AA19" s="281">
        <f t="shared" si="6"/>
        <v>0</v>
      </c>
      <c r="AB19" s="281">
        <f t="shared" si="7"/>
        <v>0</v>
      </c>
      <c r="AC19" s="281">
        <f t="shared" si="8"/>
        <v>0</v>
      </c>
      <c r="AD19" s="257">
        <f t="shared" si="9"/>
        <v>0</v>
      </c>
      <c r="AE19" s="281"/>
      <c r="AF19" s="281"/>
      <c r="AG19" s="281"/>
      <c r="AH19" s="296"/>
    </row>
    <row r="20" spans="2:34">
      <c r="B20" s="281"/>
      <c r="C20" s="281"/>
      <c r="D20" s="254">
        <f t="shared" si="0"/>
        <v>0</v>
      </c>
      <c r="E20" s="254">
        <f t="shared" si="18"/>
        <v>0</v>
      </c>
      <c r="F20" s="281" t="s">
        <v>65</v>
      </c>
      <c r="G20" s="290" t="str">
        <f>LEFT(F20,3)&amp;" "&amp;'Total days'!$S$5</f>
        <v>Jun 0</v>
      </c>
      <c r="H20" s="301">
        <v>0</v>
      </c>
      <c r="I20" s="257">
        <f>'Summary hours'!I21</f>
        <v>0</v>
      </c>
      <c r="J20" s="285">
        <f t="shared" si="11"/>
        <v>0</v>
      </c>
      <c r="K20" s="257">
        <f t="shared" si="12"/>
        <v>0</v>
      </c>
      <c r="L20" s="257">
        <f t="shared" si="13"/>
        <v>0</v>
      </c>
      <c r="M20" s="291">
        <f t="shared" si="1"/>
        <v>0</v>
      </c>
      <c r="N20" s="281"/>
      <c r="O20" s="281">
        <f t="shared" si="14"/>
        <v>0</v>
      </c>
      <c r="P20" s="281">
        <f t="shared" si="2"/>
        <v>0</v>
      </c>
      <c r="Q20" s="257">
        <f t="shared" si="15"/>
        <v>0</v>
      </c>
      <c r="R20" s="257">
        <f t="shared" si="3"/>
        <v>0</v>
      </c>
      <c r="S20" s="281"/>
      <c r="T20" s="257">
        <f t="shared" si="4"/>
        <v>0</v>
      </c>
      <c r="U20" s="281" t="e">
        <f>I20/Beräkningar!T9</f>
        <v>#VALUE!</v>
      </c>
      <c r="V20" s="257">
        <f t="shared" si="16"/>
        <v>0</v>
      </c>
      <c r="W20" s="281">
        <f t="shared" si="17"/>
        <v>0</v>
      </c>
      <c r="X20" s="257">
        <f>June!AJ20</f>
        <v>0</v>
      </c>
      <c r="Y20" s="299">
        <f>June!AI20</f>
        <v>0</v>
      </c>
      <c r="Z20" s="257">
        <f t="shared" si="5"/>
        <v>0</v>
      </c>
      <c r="AA20" s="281">
        <f t="shared" si="6"/>
        <v>0</v>
      </c>
      <c r="AB20" s="281">
        <f t="shared" si="7"/>
        <v>0</v>
      </c>
      <c r="AC20" s="281">
        <f t="shared" si="8"/>
        <v>0</v>
      </c>
      <c r="AD20" s="257">
        <f t="shared" si="9"/>
        <v>0</v>
      </c>
      <c r="AE20" s="281"/>
      <c r="AF20" s="281"/>
      <c r="AG20" s="281"/>
      <c r="AH20" s="296"/>
    </row>
    <row r="21" spans="2:34">
      <c r="B21" s="281"/>
      <c r="C21" s="281"/>
      <c r="D21" s="254">
        <f t="shared" si="0"/>
        <v>0</v>
      </c>
      <c r="E21" s="254">
        <f t="shared" si="18"/>
        <v>0</v>
      </c>
      <c r="F21" s="281" t="s">
        <v>66</v>
      </c>
      <c r="G21" s="290" t="str">
        <f>LEFT(F21,3)&amp;" "&amp;'Total days'!$S$5</f>
        <v>Jul 0</v>
      </c>
      <c r="H21" s="301">
        <v>0</v>
      </c>
      <c r="I21" s="257">
        <f>'Summary hours'!J21</f>
        <v>0</v>
      </c>
      <c r="J21" s="285">
        <f t="shared" si="11"/>
        <v>0</v>
      </c>
      <c r="K21" s="257">
        <f t="shared" si="12"/>
        <v>0</v>
      </c>
      <c r="L21" s="257">
        <f t="shared" si="13"/>
        <v>0</v>
      </c>
      <c r="M21" s="291">
        <f t="shared" si="1"/>
        <v>0</v>
      </c>
      <c r="N21" s="281"/>
      <c r="O21" s="281">
        <f t="shared" si="14"/>
        <v>0</v>
      </c>
      <c r="P21" s="281">
        <f t="shared" si="2"/>
        <v>0</v>
      </c>
      <c r="Q21" s="257">
        <f t="shared" si="15"/>
        <v>0</v>
      </c>
      <c r="R21" s="257">
        <f t="shared" si="3"/>
        <v>0</v>
      </c>
      <c r="S21" s="281"/>
      <c r="T21" s="257">
        <f t="shared" si="4"/>
        <v>0</v>
      </c>
      <c r="U21" s="281" t="e">
        <f>I21/Beräkningar!T10</f>
        <v>#VALUE!</v>
      </c>
      <c r="V21" s="257">
        <f t="shared" si="16"/>
        <v>0</v>
      </c>
      <c r="W21" s="281">
        <f t="shared" si="17"/>
        <v>0</v>
      </c>
      <c r="X21" s="257">
        <f>July!AJ20</f>
        <v>0</v>
      </c>
      <c r="Y21" s="299">
        <f>July!AI20</f>
        <v>0</v>
      </c>
      <c r="Z21" s="257">
        <f t="shared" si="5"/>
        <v>0</v>
      </c>
      <c r="AA21" s="281">
        <f t="shared" si="6"/>
        <v>0</v>
      </c>
      <c r="AB21" s="281">
        <f t="shared" si="7"/>
        <v>0</v>
      </c>
      <c r="AC21" s="281">
        <f t="shared" si="8"/>
        <v>0</v>
      </c>
      <c r="AD21" s="257">
        <f t="shared" si="9"/>
        <v>0</v>
      </c>
      <c r="AE21" s="281"/>
      <c r="AF21" s="281"/>
      <c r="AG21" s="281"/>
      <c r="AH21" s="296"/>
    </row>
    <row r="22" spans="2:34">
      <c r="B22" s="281"/>
      <c r="C22" s="281"/>
      <c r="D22" s="254">
        <f t="shared" si="0"/>
        <v>0</v>
      </c>
      <c r="E22" s="254">
        <f t="shared" si="18"/>
        <v>0</v>
      </c>
      <c r="F22" s="281" t="s">
        <v>67</v>
      </c>
      <c r="G22" s="290" t="str">
        <f>LEFT(F22,3)&amp;" "&amp;'Total days'!$S$5</f>
        <v>Aug 0</v>
      </c>
      <c r="H22" s="301">
        <v>0</v>
      </c>
      <c r="I22" s="257">
        <f>'Summary hours'!K21</f>
        <v>0</v>
      </c>
      <c r="J22" s="285">
        <f t="shared" si="11"/>
        <v>0</v>
      </c>
      <c r="K22" s="257">
        <f t="shared" si="12"/>
        <v>0</v>
      </c>
      <c r="L22" s="257">
        <f t="shared" si="13"/>
        <v>0</v>
      </c>
      <c r="M22" s="291">
        <f t="shared" si="1"/>
        <v>0</v>
      </c>
      <c r="N22" s="281"/>
      <c r="O22" s="281">
        <f t="shared" si="14"/>
        <v>0</v>
      </c>
      <c r="P22" s="281">
        <f t="shared" si="2"/>
        <v>0</v>
      </c>
      <c r="Q22" s="257">
        <f t="shared" si="15"/>
        <v>0</v>
      </c>
      <c r="R22" s="257">
        <f t="shared" si="3"/>
        <v>0</v>
      </c>
      <c r="S22" s="281"/>
      <c r="T22" s="257">
        <f t="shared" si="4"/>
        <v>0</v>
      </c>
      <c r="U22" s="281" t="e">
        <f>I22/Beräkningar!T11</f>
        <v>#VALUE!</v>
      </c>
      <c r="V22" s="257">
        <f t="shared" si="16"/>
        <v>0</v>
      </c>
      <c r="W22" s="281">
        <f t="shared" si="17"/>
        <v>0</v>
      </c>
      <c r="X22" s="257">
        <f>August!AJ20</f>
        <v>0</v>
      </c>
      <c r="Y22" s="299">
        <f>August!AI20</f>
        <v>0</v>
      </c>
      <c r="Z22" s="257">
        <f t="shared" si="5"/>
        <v>0</v>
      </c>
      <c r="AA22" s="281">
        <f t="shared" si="6"/>
        <v>0</v>
      </c>
      <c r="AB22" s="281">
        <f t="shared" si="7"/>
        <v>0</v>
      </c>
      <c r="AC22" s="281">
        <f t="shared" si="8"/>
        <v>0</v>
      </c>
      <c r="AD22" s="257">
        <f t="shared" si="9"/>
        <v>0</v>
      </c>
      <c r="AE22" s="281"/>
      <c r="AF22" s="281"/>
      <c r="AG22" s="281"/>
      <c r="AH22" s="296"/>
    </row>
    <row r="23" spans="2:34">
      <c r="B23" s="281"/>
      <c r="C23" s="281"/>
      <c r="D23" s="254">
        <f t="shared" si="0"/>
        <v>0</v>
      </c>
      <c r="E23" s="254">
        <f t="shared" si="18"/>
        <v>0</v>
      </c>
      <c r="F23" s="281" t="s">
        <v>60</v>
      </c>
      <c r="G23" s="290" t="str">
        <f>LEFT(F23,3)&amp;" "&amp;'Total days'!$S$5</f>
        <v>Sep 0</v>
      </c>
      <c r="H23" s="301">
        <v>0</v>
      </c>
      <c r="I23" s="257">
        <f>'Summary hours'!L21</f>
        <v>0</v>
      </c>
      <c r="J23" s="285">
        <f t="shared" si="11"/>
        <v>0</v>
      </c>
      <c r="K23" s="257">
        <f t="shared" si="12"/>
        <v>0</v>
      </c>
      <c r="L23" s="257">
        <f t="shared" si="13"/>
        <v>0</v>
      </c>
      <c r="M23" s="291">
        <f t="shared" si="1"/>
        <v>0</v>
      </c>
      <c r="N23" s="281"/>
      <c r="O23" s="281">
        <f t="shared" si="14"/>
        <v>0</v>
      </c>
      <c r="P23" s="281">
        <f t="shared" si="2"/>
        <v>0</v>
      </c>
      <c r="Q23" s="257">
        <f t="shared" si="15"/>
        <v>0</v>
      </c>
      <c r="R23" s="257">
        <f t="shared" si="3"/>
        <v>0</v>
      </c>
      <c r="S23" s="281"/>
      <c r="T23" s="257">
        <f t="shared" si="4"/>
        <v>0</v>
      </c>
      <c r="U23" s="281" t="e">
        <f>I23/Beräkningar!T12</f>
        <v>#VALUE!</v>
      </c>
      <c r="V23" s="257">
        <f t="shared" si="16"/>
        <v>0</v>
      </c>
      <c r="W23" s="281">
        <f t="shared" si="17"/>
        <v>0</v>
      </c>
      <c r="X23" s="257">
        <f>September!AJ20</f>
        <v>0</v>
      </c>
      <c r="Y23" s="299">
        <f>September!AI20</f>
        <v>0</v>
      </c>
      <c r="Z23" s="257">
        <f t="shared" si="5"/>
        <v>0</v>
      </c>
      <c r="AA23" s="281">
        <f t="shared" si="6"/>
        <v>0</v>
      </c>
      <c r="AB23" s="281">
        <f t="shared" si="7"/>
        <v>0</v>
      </c>
      <c r="AC23" s="281">
        <f t="shared" si="8"/>
        <v>0</v>
      </c>
      <c r="AD23" s="257">
        <f t="shared" si="9"/>
        <v>0</v>
      </c>
      <c r="AE23" s="281"/>
      <c r="AF23" s="281"/>
      <c r="AG23" s="281"/>
      <c r="AH23" s="296"/>
    </row>
    <row r="24" spans="2:34">
      <c r="B24" s="281"/>
      <c r="C24" s="281"/>
      <c r="D24" s="254">
        <f t="shared" si="0"/>
        <v>0</v>
      </c>
      <c r="E24" s="254">
        <f t="shared" si="18"/>
        <v>0</v>
      </c>
      <c r="F24" s="281" t="s">
        <v>68</v>
      </c>
      <c r="G24" s="290" t="str">
        <f>LEFT(F24,3)&amp;" "&amp;'Total days'!$S$5</f>
        <v>Oct 0</v>
      </c>
      <c r="H24" s="301">
        <v>0</v>
      </c>
      <c r="I24" s="257">
        <f>'Summary hours'!M21</f>
        <v>0</v>
      </c>
      <c r="J24" s="285">
        <f t="shared" si="11"/>
        <v>0</v>
      </c>
      <c r="K24" s="257">
        <f t="shared" si="12"/>
        <v>0</v>
      </c>
      <c r="L24" s="257">
        <f t="shared" si="13"/>
        <v>0</v>
      </c>
      <c r="M24" s="291">
        <f t="shared" si="1"/>
        <v>0</v>
      </c>
      <c r="N24" s="281"/>
      <c r="O24" s="281">
        <f t="shared" si="14"/>
        <v>0</v>
      </c>
      <c r="P24" s="281">
        <f t="shared" si="2"/>
        <v>0</v>
      </c>
      <c r="Q24" s="257">
        <f t="shared" si="15"/>
        <v>0</v>
      </c>
      <c r="R24" s="257">
        <f t="shared" si="3"/>
        <v>0</v>
      </c>
      <c r="S24" s="281"/>
      <c r="T24" s="257">
        <f t="shared" si="4"/>
        <v>0</v>
      </c>
      <c r="U24" s="281" t="e">
        <f>I24/Beräkningar!T13</f>
        <v>#VALUE!</v>
      </c>
      <c r="V24" s="257">
        <f t="shared" si="16"/>
        <v>0</v>
      </c>
      <c r="W24" s="281">
        <f t="shared" si="17"/>
        <v>0</v>
      </c>
      <c r="X24" s="257">
        <f>October!AJ20</f>
        <v>0</v>
      </c>
      <c r="Y24" s="299">
        <f>October!AI20</f>
        <v>0</v>
      </c>
      <c r="Z24" s="257">
        <f t="shared" si="5"/>
        <v>0</v>
      </c>
      <c r="AA24" s="281">
        <f t="shared" si="6"/>
        <v>0</v>
      </c>
      <c r="AB24" s="281">
        <f t="shared" si="7"/>
        <v>0</v>
      </c>
      <c r="AC24" s="281">
        <f t="shared" si="8"/>
        <v>0</v>
      </c>
      <c r="AD24" s="257">
        <f t="shared" si="9"/>
        <v>0</v>
      </c>
      <c r="AE24" s="281"/>
      <c r="AF24" s="281"/>
      <c r="AG24" s="281"/>
      <c r="AH24" s="296"/>
    </row>
    <row r="25" spans="2:34">
      <c r="B25" s="281"/>
      <c r="C25" s="281"/>
      <c r="D25" s="254">
        <f t="shared" si="0"/>
        <v>0</v>
      </c>
      <c r="E25" s="254">
        <f t="shared" si="18"/>
        <v>0</v>
      </c>
      <c r="F25" s="281" t="s">
        <v>59</v>
      </c>
      <c r="G25" s="290" t="str">
        <f>LEFT(F25,3)&amp;" "&amp;'Total days'!$S$5</f>
        <v>Nov 0</v>
      </c>
      <c r="H25" s="301">
        <v>0</v>
      </c>
      <c r="I25" s="257">
        <f>'Summary hours'!N21</f>
        <v>0</v>
      </c>
      <c r="J25" s="285">
        <f t="shared" si="11"/>
        <v>0</v>
      </c>
      <c r="K25" s="257">
        <f t="shared" si="12"/>
        <v>0</v>
      </c>
      <c r="L25" s="257">
        <f t="shared" si="13"/>
        <v>0</v>
      </c>
      <c r="M25" s="291">
        <f t="shared" si="1"/>
        <v>0</v>
      </c>
      <c r="N25" s="281"/>
      <c r="O25" s="281">
        <f t="shared" si="14"/>
        <v>0</v>
      </c>
      <c r="P25" s="281">
        <f t="shared" si="2"/>
        <v>0</v>
      </c>
      <c r="Q25" s="257">
        <f t="shared" si="15"/>
        <v>0</v>
      </c>
      <c r="R25" s="257">
        <f t="shared" si="3"/>
        <v>0</v>
      </c>
      <c r="S25" s="281"/>
      <c r="T25" s="257">
        <f t="shared" si="4"/>
        <v>0</v>
      </c>
      <c r="U25" s="281" t="e">
        <f>I25/Beräkningar!T14</f>
        <v>#VALUE!</v>
      </c>
      <c r="V25" s="257">
        <f t="shared" si="16"/>
        <v>0</v>
      </c>
      <c r="W25" s="281">
        <f t="shared" si="17"/>
        <v>0</v>
      </c>
      <c r="X25" s="257">
        <f>November!AJ20</f>
        <v>0</v>
      </c>
      <c r="Y25" s="299">
        <f>November!AI20</f>
        <v>0</v>
      </c>
      <c r="Z25" s="257">
        <f t="shared" si="5"/>
        <v>0</v>
      </c>
      <c r="AA25" s="281">
        <f t="shared" si="6"/>
        <v>0</v>
      </c>
      <c r="AB25" s="281">
        <f t="shared" si="7"/>
        <v>0</v>
      </c>
      <c r="AC25" s="281">
        <f t="shared" si="8"/>
        <v>0</v>
      </c>
      <c r="AD25" s="257">
        <f t="shared" si="9"/>
        <v>0</v>
      </c>
      <c r="AE25" s="281"/>
      <c r="AF25" s="281"/>
      <c r="AG25" s="281"/>
      <c r="AH25" s="296"/>
    </row>
    <row r="26" spans="2:34" ht="15" thickBot="1">
      <c r="B26" s="281"/>
      <c r="C26" s="281"/>
      <c r="D26" s="254">
        <f t="shared" si="0"/>
        <v>0</v>
      </c>
      <c r="E26" s="254">
        <f t="shared" si="18"/>
        <v>0</v>
      </c>
      <c r="F26" s="281" t="s">
        <v>69</v>
      </c>
      <c r="G26" s="292" t="str">
        <f>LEFT(F26,3)&amp;" "&amp;'Total days'!$S$5</f>
        <v>Dec 0</v>
      </c>
      <c r="H26" s="301">
        <v>0</v>
      </c>
      <c r="I26" s="293">
        <f>'Summary hours'!O21</f>
        <v>0</v>
      </c>
      <c r="J26" s="294">
        <f t="shared" si="11"/>
        <v>0</v>
      </c>
      <c r="K26" s="293">
        <f t="shared" si="12"/>
        <v>0</v>
      </c>
      <c r="L26" s="293">
        <f t="shared" si="13"/>
        <v>0</v>
      </c>
      <c r="M26" s="295">
        <f t="shared" si="1"/>
        <v>0</v>
      </c>
      <c r="N26" s="281"/>
      <c r="O26" s="281">
        <f t="shared" si="14"/>
        <v>0</v>
      </c>
      <c r="P26" s="281">
        <f t="shared" si="2"/>
        <v>0</v>
      </c>
      <c r="Q26" s="257">
        <f t="shared" si="15"/>
        <v>0</v>
      </c>
      <c r="R26" s="257">
        <f t="shared" si="3"/>
        <v>0</v>
      </c>
      <c r="S26" s="281"/>
      <c r="T26" s="257">
        <f t="shared" si="4"/>
        <v>0</v>
      </c>
      <c r="U26" s="281" t="e">
        <f>I26/Beräkningar!T15</f>
        <v>#VALUE!</v>
      </c>
      <c r="V26" s="257">
        <f t="shared" si="16"/>
        <v>0</v>
      </c>
      <c r="W26" s="281">
        <f t="shared" si="17"/>
        <v>0</v>
      </c>
      <c r="X26" s="257">
        <f>December!AJ20</f>
        <v>0</v>
      </c>
      <c r="Y26" s="299">
        <f>December!AI20</f>
        <v>0</v>
      </c>
      <c r="Z26" s="257">
        <f t="shared" si="5"/>
        <v>0</v>
      </c>
      <c r="AA26" s="281">
        <f t="shared" si="6"/>
        <v>0</v>
      </c>
      <c r="AB26" s="281">
        <f t="shared" si="7"/>
        <v>0</v>
      </c>
      <c r="AC26" s="281">
        <f t="shared" si="8"/>
        <v>0</v>
      </c>
      <c r="AD26" s="257">
        <f t="shared" si="9"/>
        <v>0</v>
      </c>
      <c r="AE26" s="281"/>
      <c r="AF26" s="281"/>
      <c r="AG26" s="281"/>
      <c r="AH26" s="296"/>
    </row>
    <row r="27" spans="2:34" ht="15" thickTop="1">
      <c r="B27" s="281"/>
      <c r="C27" s="281"/>
      <c r="D27" s="234"/>
      <c r="E27" s="234"/>
      <c r="F27" s="234"/>
      <c r="G27" s="281"/>
      <c r="H27" s="302"/>
      <c r="I27" s="286">
        <f>SUM(I15:I26)</f>
        <v>0</v>
      </c>
      <c r="J27" s="281"/>
      <c r="K27" s="281"/>
      <c r="L27" s="281"/>
      <c r="M27" s="286">
        <f>SUM(M15:M26)</f>
        <v>0</v>
      </c>
      <c r="N27" s="281"/>
      <c r="O27" s="281"/>
      <c r="P27" s="281"/>
      <c r="Q27" s="257">
        <f>SUM(Q15:Q26)</f>
        <v>0</v>
      </c>
      <c r="R27" s="257">
        <f>SUM(R15:R26)</f>
        <v>0</v>
      </c>
      <c r="S27" s="281"/>
      <c r="T27" s="281"/>
      <c r="U27" s="281"/>
      <c r="V27" s="281">
        <f>SUM(V15:V26)</f>
        <v>0</v>
      </c>
      <c r="W27" s="281"/>
      <c r="X27" s="257">
        <f>SUM(X15:X26)</f>
        <v>0</v>
      </c>
      <c r="Y27" s="281">
        <f>12*E12</f>
        <v>12</v>
      </c>
      <c r="Z27" s="257">
        <f>SUM(Z15:Z26)</f>
        <v>0</v>
      </c>
      <c r="AA27" s="257">
        <f t="shared" ref="AA27:AC27" si="19">SUM(AA15:AA26)</f>
        <v>0</v>
      </c>
      <c r="AB27" s="257">
        <f t="shared" si="19"/>
        <v>0</v>
      </c>
      <c r="AC27" s="257">
        <f t="shared" si="19"/>
        <v>0</v>
      </c>
      <c r="AD27" s="300">
        <f>SUM(AD15:AD26)</f>
        <v>0</v>
      </c>
      <c r="AE27" s="281"/>
      <c r="AF27" s="281"/>
      <c r="AG27" s="281"/>
      <c r="AH27" s="296"/>
    </row>
    <row r="28" spans="2:34">
      <c r="B28" s="281"/>
      <c r="C28" s="281"/>
      <c r="D28" s="234"/>
      <c r="E28" s="234"/>
      <c r="F28" s="234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96"/>
    </row>
    <row r="29" spans="2:34">
      <c r="B29" s="101"/>
      <c r="C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296"/>
      <c r="AH29" s="296"/>
    </row>
    <row r="30" spans="2:34">
      <c r="B30" s="101"/>
      <c r="C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296"/>
      <c r="AH30" s="296"/>
    </row>
    <row r="31" spans="2:34">
      <c r="B31" s="101"/>
      <c r="C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296"/>
      <c r="AH31" s="296"/>
    </row>
    <row r="32" spans="2:34">
      <c r="B32" s="101"/>
      <c r="C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296"/>
      <c r="AH32" s="296"/>
    </row>
    <row r="33" spans="2:34">
      <c r="B33" s="101"/>
      <c r="C33" s="101"/>
      <c r="D33" s="262"/>
      <c r="E33" s="261"/>
      <c r="G33" s="101"/>
      <c r="H33" s="101"/>
      <c r="I33" s="257"/>
      <c r="J33" s="296"/>
      <c r="K33" s="103"/>
      <c r="L33" s="103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296"/>
      <c r="AH33" s="296"/>
    </row>
    <row r="34" spans="2:34">
      <c r="B34" s="101"/>
      <c r="C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296"/>
      <c r="AH34" s="296"/>
    </row>
    <row r="35" spans="2:34">
      <c r="B35" s="101"/>
      <c r="C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296"/>
      <c r="AH35" s="296"/>
    </row>
    <row r="36" spans="2:34" hidden="1">
      <c r="B36" s="101"/>
      <c r="C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296"/>
      <c r="AH36" s="296"/>
    </row>
    <row r="37" spans="2:34" hidden="1">
      <c r="B37" s="101"/>
      <c r="C37" s="101"/>
      <c r="G37" s="101" t="s">
        <v>164</v>
      </c>
      <c r="H37" s="101"/>
      <c r="I37" s="101"/>
      <c r="J37" s="101">
        <v>35000</v>
      </c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296"/>
      <c r="AH37" s="296"/>
    </row>
    <row r="38" spans="2:34" hidden="1">
      <c r="B38" s="101"/>
      <c r="C38" s="101"/>
      <c r="G38" s="101" t="s">
        <v>165</v>
      </c>
      <c r="H38" s="101"/>
      <c r="I38" s="101"/>
      <c r="J38" s="297">
        <f>I17</f>
        <v>0</v>
      </c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296"/>
      <c r="AH38" s="296"/>
    </row>
    <row r="39" spans="2:34" hidden="1">
      <c r="B39" s="101"/>
      <c r="C39" s="101"/>
      <c r="G39" s="101" t="s">
        <v>76</v>
      </c>
      <c r="H39" s="101"/>
      <c r="I39" s="101"/>
      <c r="J39" s="103">
        <f>J37/17.92*(1+G11)</f>
        <v>1953.1249999999998</v>
      </c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296"/>
      <c r="AH39" s="296"/>
    </row>
    <row r="40" spans="2:34" hidden="1">
      <c r="B40" s="101"/>
      <c r="C40" s="101"/>
      <c r="G40" s="101" t="s">
        <v>158</v>
      </c>
      <c r="H40" s="101"/>
      <c r="I40" s="101"/>
      <c r="J40" s="103">
        <f>J39/8</f>
        <v>244.14062499999997</v>
      </c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296"/>
      <c r="AH40" s="296"/>
    </row>
    <row r="41" spans="2:34" hidden="1">
      <c r="B41" s="101"/>
      <c r="C41" s="101"/>
      <c r="G41" s="101" t="s">
        <v>166</v>
      </c>
      <c r="H41" s="101"/>
      <c r="I41" s="101"/>
      <c r="J41" s="102">
        <f>J37*J42</f>
        <v>0</v>
      </c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296"/>
      <c r="AH41" s="296"/>
    </row>
    <row r="42" spans="2:34" hidden="1">
      <c r="B42" s="101"/>
      <c r="C42" s="101"/>
      <c r="G42" s="101" t="s">
        <v>167</v>
      </c>
      <c r="H42" s="101"/>
      <c r="I42" s="101"/>
      <c r="J42" s="298">
        <f>J38/G12</f>
        <v>0</v>
      </c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296"/>
      <c r="AH42" s="296"/>
    </row>
    <row r="43" spans="2:34" hidden="1">
      <c r="B43" s="101"/>
      <c r="C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296"/>
      <c r="AH43" s="296"/>
    </row>
    <row r="44" spans="2:34">
      <c r="B44" s="101"/>
      <c r="C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296"/>
      <c r="AH44" s="296"/>
    </row>
    <row r="45" spans="2:34">
      <c r="B45" s="101"/>
      <c r="C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  <c r="AA45" s="101"/>
      <c r="AB45" s="101"/>
      <c r="AC45" s="101"/>
      <c r="AD45" s="101"/>
      <c r="AE45" s="101"/>
      <c r="AF45" s="101"/>
      <c r="AG45" s="296"/>
      <c r="AH45" s="296"/>
    </row>
    <row r="46" spans="2:34">
      <c r="B46" s="101"/>
      <c r="C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296"/>
      <c r="AH46" s="296"/>
    </row>
    <row r="47" spans="2:34">
      <c r="B47" s="101"/>
      <c r="C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  <c r="AA47" s="101"/>
      <c r="AB47" s="101"/>
      <c r="AC47" s="101"/>
      <c r="AD47" s="101"/>
      <c r="AE47" s="101"/>
      <c r="AF47" s="101"/>
      <c r="AG47" s="296"/>
      <c r="AH47" s="296"/>
    </row>
    <row r="48" spans="2:34">
      <c r="B48" s="101"/>
      <c r="C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296"/>
      <c r="AH48" s="296"/>
    </row>
    <row r="49" spans="2:34">
      <c r="B49" s="101"/>
      <c r="C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296"/>
      <c r="AH49" s="296"/>
    </row>
    <row r="50" spans="2:34">
      <c r="B50" s="101"/>
      <c r="C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296"/>
      <c r="AH50" s="296"/>
    </row>
    <row r="51" spans="2:34">
      <c r="B51" s="101"/>
      <c r="C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296"/>
      <c r="AH51" s="296"/>
    </row>
    <row r="57" spans="2:34">
      <c r="E57" s="259"/>
    </row>
    <row r="64" spans="2:34">
      <c r="E64" s="259"/>
    </row>
    <row r="71" spans="5:5">
      <c r="E71" s="259"/>
    </row>
  </sheetData>
  <sheetProtection algorithmName="SHA-512" hashValue="BAmgVctBv9x9srpG6H0z+xyWbzlGT6UUUHKfkqupd6CC/wQ2VYGXb/anP+bIvYMEnWovQL81jSjYCdJ/BDeGxA==" saltValue="zu1KoXUimfQbh++VU7Vq7w==" spinCount="100000" sheet="1" objects="1" scenarios="1"/>
  <mergeCells count="1">
    <mergeCell ref="AF14:AH14"/>
  </mergeCells>
  <conditionalFormatting sqref="I27">
    <cfRule type="cellIs" dxfId="119" priority="1" operator="greaterThan">
      <formula>1720</formula>
    </cfRule>
  </conditionalFormatting>
  <conditionalFormatting sqref="R15:R26">
    <cfRule type="cellIs" dxfId="118" priority="16" operator="lessThan">
      <formula>0</formula>
    </cfRule>
  </conditionalFormatting>
  <conditionalFormatting sqref="X15">
    <cfRule type="cellIs" dxfId="117" priority="15" operator="greaterThan">
      <formula>$V$15</formula>
    </cfRule>
  </conditionalFormatting>
  <conditionalFormatting sqref="X16">
    <cfRule type="cellIs" dxfId="116" priority="14" operator="greaterThan">
      <formula>$V$16</formula>
    </cfRule>
  </conditionalFormatting>
  <conditionalFormatting sqref="X17">
    <cfRule type="cellIs" dxfId="115" priority="13" operator="greaterThan">
      <formula>$V$17</formula>
    </cfRule>
  </conditionalFormatting>
  <conditionalFormatting sqref="X18">
    <cfRule type="cellIs" dxfId="114" priority="12" operator="greaterThan">
      <formula>$V$18</formula>
    </cfRule>
  </conditionalFormatting>
  <conditionalFormatting sqref="X19">
    <cfRule type="cellIs" dxfId="113" priority="11" operator="greaterThan">
      <formula>$V$19</formula>
    </cfRule>
  </conditionalFormatting>
  <conditionalFormatting sqref="X20">
    <cfRule type="cellIs" dxfId="112" priority="10" operator="greaterThan">
      <formula>$V$20</formula>
    </cfRule>
  </conditionalFormatting>
  <conditionalFormatting sqref="X21">
    <cfRule type="cellIs" dxfId="111" priority="9" operator="greaterThan">
      <formula>$V$21</formula>
    </cfRule>
  </conditionalFormatting>
  <conditionalFormatting sqref="X22">
    <cfRule type="cellIs" dxfId="110" priority="8" operator="greaterThan">
      <formula>$V$22</formula>
    </cfRule>
  </conditionalFormatting>
  <conditionalFormatting sqref="X23">
    <cfRule type="cellIs" dxfId="109" priority="7" operator="greaterThan">
      <formula>$V$23</formula>
    </cfRule>
  </conditionalFormatting>
  <conditionalFormatting sqref="X24">
    <cfRule type="cellIs" dxfId="108" priority="6" operator="greaterThan">
      <formula>$V$24</formula>
    </cfRule>
  </conditionalFormatting>
  <conditionalFormatting sqref="X25">
    <cfRule type="cellIs" dxfId="107" priority="5" operator="greaterThan">
      <formula>$V$25</formula>
    </cfRule>
  </conditionalFormatting>
  <conditionalFormatting sqref="X26">
    <cfRule type="cellIs" dxfId="106" priority="4" operator="greaterThan">
      <formula>$V$26</formula>
    </cfRule>
  </conditionalFormatting>
  <dataValidations count="1">
    <dataValidation type="list" allowBlank="1" showInputMessage="1" showErrorMessage="1" sqref="C11" xr:uid="{55C8580D-C7BC-4936-9360-16642ABCCB96}">
      <formula1>$V$1:$V$8</formula1>
    </dataValidation>
  </dataValidations>
  <pageMargins left="0.7" right="0.7" top="0.75" bottom="0.75" header="0.3" footer="0.3"/>
  <pageSetup paperSize="9" scale="4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AC9EC-B8FC-4E0F-8089-4A1689D1FEA0}">
  <sheetPr>
    <tabColor rgb="FFB9D3C7"/>
  </sheetPr>
  <dimension ref="A1:AH73"/>
  <sheetViews>
    <sheetView zoomScaleNormal="100" workbookViewId="0">
      <selection activeCell="B10" sqref="B10:C10"/>
    </sheetView>
  </sheetViews>
  <sheetFormatPr defaultRowHeight="14.5"/>
  <cols>
    <col min="3" max="3" width="12.54296875" customWidth="1"/>
    <col min="16" max="16" width="11.26953125" bestFit="1" customWidth="1"/>
    <col min="17" max="17" width="12" customWidth="1"/>
    <col min="25" max="25" width="14.453125" customWidth="1"/>
  </cols>
  <sheetData>
    <row r="1" spans="1:34">
      <c r="A1" s="241"/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34"/>
      <c r="V1" s="234"/>
      <c r="W1" s="234"/>
      <c r="X1" s="234"/>
      <c r="Y1" s="234"/>
      <c r="Z1" s="234"/>
      <c r="AA1" s="70"/>
      <c r="AB1" s="70"/>
      <c r="AC1" s="70"/>
      <c r="AD1" s="70"/>
      <c r="AE1" s="70"/>
    </row>
    <row r="2" spans="1:34" ht="14.5" customHeight="1">
      <c r="A2" s="241"/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418" t="s">
        <v>118</v>
      </c>
      <c r="P2" s="418"/>
      <c r="Q2" s="418"/>
      <c r="R2" s="418"/>
      <c r="S2" s="429">
        <f>'Total days'!S2</f>
        <v>0</v>
      </c>
      <c r="T2" s="429"/>
      <c r="U2" s="234"/>
      <c r="V2" s="234"/>
      <c r="W2" s="234"/>
      <c r="X2" s="234"/>
      <c r="Y2" s="234"/>
      <c r="Z2" s="234"/>
      <c r="AA2" s="70"/>
      <c r="AB2" s="70"/>
      <c r="AC2" s="70"/>
      <c r="AD2" s="70"/>
      <c r="AE2" s="70"/>
    </row>
    <row r="3" spans="1:34">
      <c r="A3" s="241"/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418" t="s">
        <v>1</v>
      </c>
      <c r="P3" s="418"/>
      <c r="Q3" s="418"/>
      <c r="R3" s="418"/>
      <c r="S3" s="419">
        <f>'Total days'!S3</f>
        <v>0</v>
      </c>
      <c r="T3" s="419"/>
      <c r="U3" s="234"/>
      <c r="V3" s="234"/>
      <c r="W3" s="234"/>
      <c r="X3" s="234"/>
      <c r="Y3" s="234"/>
      <c r="Z3" s="234"/>
      <c r="AA3" s="70"/>
      <c r="AB3" s="70"/>
      <c r="AC3" s="70"/>
      <c r="AD3" s="70"/>
      <c r="AE3" s="70"/>
    </row>
    <row r="4" spans="1:34">
      <c r="A4" s="241"/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418" t="s">
        <v>2</v>
      </c>
      <c r="P4" s="418"/>
      <c r="Q4" s="418"/>
      <c r="R4" s="418"/>
      <c r="S4" s="419">
        <f>'Total days'!S4</f>
        <v>0</v>
      </c>
      <c r="T4" s="419"/>
      <c r="U4" s="234"/>
      <c r="V4" s="234"/>
      <c r="W4" s="234"/>
      <c r="X4" s="234"/>
      <c r="Y4" s="234"/>
      <c r="Z4" s="234"/>
      <c r="AA4" s="70"/>
      <c r="AB4" s="70"/>
      <c r="AC4" s="70"/>
      <c r="AD4" s="70"/>
      <c r="AE4" s="70"/>
    </row>
    <row r="5" spans="1:34">
      <c r="A5" s="241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418" t="s">
        <v>58</v>
      </c>
      <c r="P5" s="418"/>
      <c r="Q5" s="418"/>
      <c r="R5" s="418"/>
      <c r="S5" s="419">
        <f>'Total days'!S5</f>
        <v>0</v>
      </c>
      <c r="T5" s="419"/>
      <c r="U5" s="234"/>
      <c r="V5" s="234"/>
      <c r="W5" s="234"/>
      <c r="X5" s="234"/>
      <c r="Y5" s="234"/>
      <c r="Z5" s="234"/>
      <c r="AA5" s="70"/>
      <c r="AB5" s="70"/>
      <c r="AC5" s="70"/>
      <c r="AD5" s="70"/>
      <c r="AE5" s="70"/>
    </row>
    <row r="6" spans="1:34">
      <c r="A6" s="241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3"/>
      <c r="P6" s="244"/>
      <c r="Q6" s="244"/>
      <c r="R6" s="244"/>
      <c r="S6" s="243"/>
      <c r="T6" s="243"/>
      <c r="U6" s="234"/>
      <c r="V6" s="234"/>
      <c r="W6" s="234"/>
      <c r="X6" s="234"/>
      <c r="Y6" s="234"/>
      <c r="Z6" s="234"/>
      <c r="AA6" s="70"/>
      <c r="AB6" s="70"/>
      <c r="AC6" s="70"/>
      <c r="AD6" s="70"/>
      <c r="AE6" s="70"/>
    </row>
    <row r="7" spans="1:34" ht="26.5" thickBot="1">
      <c r="A7" s="241"/>
      <c r="B7" s="242"/>
      <c r="C7" s="245">
        <f>'Total days'!C7</f>
        <v>0</v>
      </c>
      <c r="D7" s="242"/>
      <c r="E7" s="242"/>
      <c r="F7" s="242"/>
      <c r="G7" s="242" t="s">
        <v>29</v>
      </c>
      <c r="H7" s="242"/>
      <c r="I7" s="242"/>
      <c r="J7" s="242"/>
      <c r="K7" s="242"/>
      <c r="L7" s="242"/>
      <c r="M7" s="242"/>
      <c r="N7" s="242"/>
      <c r="O7" s="242"/>
      <c r="P7" s="242"/>
      <c r="Q7" s="242"/>
      <c r="R7" s="242"/>
      <c r="S7" s="242"/>
      <c r="T7" s="242"/>
      <c r="U7" s="234"/>
      <c r="V7" s="234"/>
      <c r="W7" s="234"/>
      <c r="X7" s="234"/>
      <c r="Y7" s="234"/>
      <c r="Z7" s="234"/>
      <c r="AA7" s="70"/>
      <c r="AB7" s="70"/>
      <c r="AC7" s="70"/>
      <c r="AD7" s="70"/>
      <c r="AE7" s="70"/>
    </row>
    <row r="8" spans="1:34" ht="25" thickTop="1">
      <c r="A8" s="241"/>
      <c r="B8" s="420" t="s">
        <v>41</v>
      </c>
      <c r="C8" s="421"/>
      <c r="D8" s="246" t="s">
        <v>42</v>
      </c>
      <c r="E8" s="246" t="s">
        <v>43</v>
      </c>
      <c r="F8" s="246" t="s">
        <v>44</v>
      </c>
      <c r="G8" s="246" t="s">
        <v>45</v>
      </c>
      <c r="H8" s="246" t="s">
        <v>46</v>
      </c>
      <c r="I8" s="246" t="s">
        <v>47</v>
      </c>
      <c r="J8" s="246" t="s">
        <v>48</v>
      </c>
      <c r="K8" s="246" t="s">
        <v>49</v>
      </c>
      <c r="L8" s="246" t="s">
        <v>50</v>
      </c>
      <c r="M8" s="246" t="s">
        <v>51</v>
      </c>
      <c r="N8" s="246" t="s">
        <v>52</v>
      </c>
      <c r="O8" s="246" t="s">
        <v>53</v>
      </c>
      <c r="P8" s="263" t="s">
        <v>29</v>
      </c>
      <c r="Q8" s="267" t="s">
        <v>54</v>
      </c>
      <c r="R8" s="422" t="s">
        <v>8</v>
      </c>
      <c r="S8" s="422"/>
      <c r="T8" s="422"/>
      <c r="U8" s="234"/>
      <c r="V8" s="234"/>
      <c r="W8" s="234"/>
      <c r="X8" s="234"/>
      <c r="Y8" s="234"/>
      <c r="Z8" s="234"/>
      <c r="AA8" s="70"/>
      <c r="AB8" s="70"/>
      <c r="AC8" s="70"/>
      <c r="AD8" s="70"/>
      <c r="AE8" s="70"/>
    </row>
    <row r="9" spans="1:34" ht="15.5">
      <c r="A9" s="217"/>
      <c r="B9" s="423" t="s">
        <v>113</v>
      </c>
      <c r="C9" s="424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64"/>
      <c r="Q9" s="268"/>
      <c r="R9" s="425"/>
      <c r="S9" s="425"/>
      <c r="T9" s="426"/>
      <c r="U9" s="234"/>
      <c r="V9" s="248" t="s">
        <v>142</v>
      </c>
      <c r="W9" s="248"/>
      <c r="X9" s="248"/>
      <c r="Y9" s="248"/>
      <c r="Z9" s="248"/>
      <c r="AA9" s="70"/>
      <c r="AB9" s="70"/>
      <c r="AC9" s="70"/>
      <c r="AD9" s="70"/>
      <c r="AE9" s="70"/>
    </row>
    <row r="10" spans="1:34">
      <c r="A10" s="217"/>
      <c r="B10" s="399" t="str">
        <f>"This EU project "&amp;'Total days'!$S$6</f>
        <v xml:space="preserve">This EU project </v>
      </c>
      <c r="C10" s="400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50"/>
      <c r="Q10" s="269"/>
      <c r="R10" s="427"/>
      <c r="S10" s="427"/>
      <c r="T10" s="428"/>
      <c r="U10" s="234"/>
      <c r="V10" s="248" t="s">
        <v>229</v>
      </c>
      <c r="W10" s="248"/>
      <c r="X10" s="248"/>
      <c r="Y10" s="248"/>
      <c r="Z10" s="248"/>
      <c r="AA10" s="70"/>
      <c r="AB10" s="70"/>
      <c r="AC10" s="70"/>
      <c r="AD10" s="70"/>
      <c r="AE10" s="70"/>
    </row>
    <row r="11" spans="1:34">
      <c r="A11" s="217"/>
      <c r="B11" s="233" t="s">
        <v>11</v>
      </c>
      <c r="C11" s="225">
        <f>(January!C10)</f>
        <v>0</v>
      </c>
      <c r="D11" s="219">
        <f>SUM(January!AI10)</f>
        <v>0</v>
      </c>
      <c r="E11" s="219">
        <f>SUM(February!AI10)</f>
        <v>0</v>
      </c>
      <c r="F11" s="219">
        <f>SUM(March!AI10)</f>
        <v>0</v>
      </c>
      <c r="G11" s="219">
        <f>SUM(April!AI10)</f>
        <v>0</v>
      </c>
      <c r="H11" s="219">
        <f>SUM(May!AI10)</f>
        <v>0</v>
      </c>
      <c r="I11" s="220">
        <f>SUM(June!AI10)</f>
        <v>0</v>
      </c>
      <c r="J11" s="220">
        <f>SUM(July!AI10)</f>
        <v>0</v>
      </c>
      <c r="K11" s="219">
        <f>SUM(August!AI10)</f>
        <v>0</v>
      </c>
      <c r="L11" s="219">
        <f>SUM(September!AI10)</f>
        <v>0</v>
      </c>
      <c r="M11" s="219">
        <f>SUM(October!AI10)</f>
        <v>0</v>
      </c>
      <c r="N11" s="219">
        <f>SUM(November!AI10)</f>
        <v>0</v>
      </c>
      <c r="O11" s="219">
        <f>SUM(December!AI10)</f>
        <v>0</v>
      </c>
      <c r="P11" s="265">
        <f>SUM(D11:O11)</f>
        <v>0</v>
      </c>
      <c r="Q11" s="270">
        <f>SUM(January!AJ10+February!AJ10+March!AJ10+April!AJ10+May!AJ10+June!AJ10+July!AJ10+August!AJ10+September!AJ10+October!AJ10+November!AJ10+December!AJ10)</f>
        <v>0</v>
      </c>
      <c r="R11" s="387"/>
      <c r="S11" s="387"/>
      <c r="T11" s="388"/>
      <c r="U11" s="234"/>
      <c r="V11" s="235" t="s">
        <v>105</v>
      </c>
      <c r="W11" s="236"/>
      <c r="X11" s="236"/>
      <c r="Y11" s="237"/>
      <c r="Z11" s="238">
        <v>1720</v>
      </c>
      <c r="AA11" s="70"/>
      <c r="AB11" s="70"/>
      <c r="AC11" s="70"/>
      <c r="AD11" s="70"/>
      <c r="AE11" s="70"/>
    </row>
    <row r="12" spans="1:34">
      <c r="A12" s="217"/>
      <c r="B12" s="233" t="s">
        <v>12</v>
      </c>
      <c r="C12" s="225">
        <f>(January!C11)</f>
        <v>0</v>
      </c>
      <c r="D12" s="219">
        <f>SUM(January!AI11)</f>
        <v>0</v>
      </c>
      <c r="E12" s="219">
        <f>SUM(February!AI11)</f>
        <v>0</v>
      </c>
      <c r="F12" s="219">
        <f>SUM(March!AI11)</f>
        <v>0</v>
      </c>
      <c r="G12" s="219">
        <f>SUM(April!AI11)</f>
        <v>0</v>
      </c>
      <c r="H12" s="219">
        <f>SUM(May!AI11)</f>
        <v>0</v>
      </c>
      <c r="I12" s="220">
        <f>SUM(June!AI11)</f>
        <v>0</v>
      </c>
      <c r="J12" s="220">
        <f>SUM(July!AI11)</f>
        <v>0</v>
      </c>
      <c r="K12" s="219">
        <f>SUM(August!AI11)</f>
        <v>0</v>
      </c>
      <c r="L12" s="219">
        <f>SUM(September!AI11)</f>
        <v>0</v>
      </c>
      <c r="M12" s="219">
        <f>SUM(October!AI11)</f>
        <v>0</v>
      </c>
      <c r="N12" s="219">
        <f>SUM(November!AI11)</f>
        <v>0</v>
      </c>
      <c r="O12" s="219">
        <f>SUM(December!AI11)</f>
        <v>0</v>
      </c>
      <c r="P12" s="265">
        <f t="shared" ref="P12:P37" si="0">SUM(D12:O12)</f>
        <v>0</v>
      </c>
      <c r="Q12" s="270">
        <f>SUM(January!AJ11+February!AJ11+March!AJ11+April!AJ11+May!AJ11+June!AJ11+July!AJ11+August!AJ11+September!AJ11+October!AJ11+November!AJ11+December!AJ11)</f>
        <v>0</v>
      </c>
      <c r="R12" s="387"/>
      <c r="S12" s="387"/>
      <c r="T12" s="388"/>
      <c r="U12" s="234"/>
      <c r="V12" s="235" t="s">
        <v>104</v>
      </c>
      <c r="W12" s="236"/>
      <c r="X12" s="239"/>
      <c r="Y12" s="237"/>
      <c r="Z12" s="240">
        <v>215</v>
      </c>
      <c r="AA12" s="70"/>
      <c r="AB12" s="70"/>
      <c r="AC12" s="70"/>
      <c r="AD12" s="70"/>
      <c r="AE12" s="70"/>
    </row>
    <row r="13" spans="1:34">
      <c r="A13" s="217"/>
      <c r="B13" s="233" t="s">
        <v>13</v>
      </c>
      <c r="C13" s="225">
        <f>(January!C12)</f>
        <v>0</v>
      </c>
      <c r="D13" s="219">
        <f>SUM(January!AI12)</f>
        <v>0</v>
      </c>
      <c r="E13" s="219">
        <f>SUM(February!AI12)</f>
        <v>0</v>
      </c>
      <c r="F13" s="219">
        <f>SUM(March!AI12)</f>
        <v>0</v>
      </c>
      <c r="G13" s="219">
        <f>SUM(April!AI12)</f>
        <v>0</v>
      </c>
      <c r="H13" s="219">
        <f>SUM(May!AI12)</f>
        <v>0</v>
      </c>
      <c r="I13" s="220">
        <f>SUM(June!AI12)</f>
        <v>0</v>
      </c>
      <c r="J13" s="220">
        <f>SUM(July!AI12)</f>
        <v>0</v>
      </c>
      <c r="K13" s="219">
        <f>SUM(August!AI12)</f>
        <v>0</v>
      </c>
      <c r="L13" s="219">
        <f>SUM(September!AI12)</f>
        <v>0</v>
      </c>
      <c r="M13" s="219">
        <f>SUM(October!AI12)</f>
        <v>0</v>
      </c>
      <c r="N13" s="219">
        <f>SUM(November!AI12)</f>
        <v>0</v>
      </c>
      <c r="O13" s="219">
        <f>SUM(December!AI12)</f>
        <v>0</v>
      </c>
      <c r="P13" s="265">
        <f t="shared" si="0"/>
        <v>0</v>
      </c>
      <c r="Q13" s="270">
        <f>SUM(January!AJ12+February!AJ12+March!AJ12+April!AJ12+May!AJ12+June!AJ12+July!AJ12+August!AJ12+September!AJ12+October!AJ12+November!AJ12+December!AJ12)</f>
        <v>0</v>
      </c>
      <c r="R13" s="387"/>
      <c r="S13" s="387"/>
      <c r="T13" s="388"/>
      <c r="U13" s="234"/>
      <c r="V13" s="239" t="s">
        <v>103</v>
      </c>
      <c r="W13" s="236"/>
      <c r="X13" s="236"/>
      <c r="Y13" s="237"/>
      <c r="Z13" s="240">
        <v>17.920000000000002</v>
      </c>
      <c r="AA13" s="70"/>
      <c r="AB13" s="70"/>
      <c r="AC13" s="70"/>
      <c r="AD13" s="70"/>
      <c r="AE13" s="70"/>
    </row>
    <row r="14" spans="1:34">
      <c r="A14" s="217"/>
      <c r="B14" s="233" t="s">
        <v>14</v>
      </c>
      <c r="C14" s="225">
        <f>(January!C13)</f>
        <v>0</v>
      </c>
      <c r="D14" s="219">
        <f>SUM(January!AI13)</f>
        <v>0</v>
      </c>
      <c r="E14" s="219">
        <f>SUM(February!AI13)</f>
        <v>0</v>
      </c>
      <c r="F14" s="219">
        <f>SUM(March!AI13)</f>
        <v>0</v>
      </c>
      <c r="G14" s="219">
        <f>SUM(April!AI13)</f>
        <v>0</v>
      </c>
      <c r="H14" s="219">
        <f>SUM(May!AI13)</f>
        <v>0</v>
      </c>
      <c r="I14" s="220">
        <f>SUM(June!AI13)</f>
        <v>0</v>
      </c>
      <c r="J14" s="220">
        <f>SUM(July!AI13)</f>
        <v>0</v>
      </c>
      <c r="K14" s="219">
        <f>SUM(August!AI13)</f>
        <v>0</v>
      </c>
      <c r="L14" s="219">
        <f>SUM(September!AI13)</f>
        <v>0</v>
      </c>
      <c r="M14" s="219">
        <f>SUM(October!AI13)</f>
        <v>0</v>
      </c>
      <c r="N14" s="219">
        <f>SUM(November!AI13)</f>
        <v>0</v>
      </c>
      <c r="O14" s="219">
        <f>SUM(December!AI13)</f>
        <v>0</v>
      </c>
      <c r="P14" s="265">
        <f t="shared" si="0"/>
        <v>0</v>
      </c>
      <c r="Q14" s="270">
        <f>SUM(January!AJ13+February!AJ13+March!AJ13+April!AJ13+May!AJ13+June!AJ13+July!AJ13+August!AJ13+September!AJ13+October!AJ13+November!AJ13+December!AJ13)</f>
        <v>0</v>
      </c>
      <c r="R14" s="387"/>
      <c r="S14" s="387"/>
      <c r="T14" s="388"/>
      <c r="U14" s="234"/>
      <c r="V14" s="235" t="s">
        <v>102</v>
      </c>
      <c r="W14" s="236"/>
      <c r="X14" s="236"/>
      <c r="Y14" s="237"/>
      <c r="Z14" s="240">
        <v>143.33000000000001</v>
      </c>
      <c r="AA14" s="70"/>
      <c r="AB14" s="70"/>
      <c r="AC14" s="70"/>
      <c r="AD14" s="70"/>
      <c r="AE14" s="70"/>
    </row>
    <row r="15" spans="1:34">
      <c r="A15" s="217"/>
      <c r="B15" s="233" t="s">
        <v>15</v>
      </c>
      <c r="C15" s="225">
        <f>(January!C14)</f>
        <v>0</v>
      </c>
      <c r="D15" s="219">
        <f>SUM(January!AI14)</f>
        <v>0</v>
      </c>
      <c r="E15" s="219">
        <f>SUM(February!AI14)</f>
        <v>0</v>
      </c>
      <c r="F15" s="219">
        <f>SUM(March!AI14)</f>
        <v>0</v>
      </c>
      <c r="G15" s="219">
        <f>SUM(April!AI14)</f>
        <v>0</v>
      </c>
      <c r="H15" s="219">
        <f>SUM(May!AI14)</f>
        <v>0</v>
      </c>
      <c r="I15" s="220">
        <f>SUM(June!AI14)</f>
        <v>0</v>
      </c>
      <c r="J15" s="220">
        <f>SUM(July!AI14)</f>
        <v>0</v>
      </c>
      <c r="K15" s="219">
        <f>SUM(August!AI14)</f>
        <v>0</v>
      </c>
      <c r="L15" s="219">
        <f>SUM(September!AI14)</f>
        <v>0</v>
      </c>
      <c r="M15" s="219">
        <f>SUM(October!AI14)</f>
        <v>0</v>
      </c>
      <c r="N15" s="219">
        <f>SUM(November!AI14)</f>
        <v>0</v>
      </c>
      <c r="O15" s="219">
        <f>SUM(December!AI14)</f>
        <v>0</v>
      </c>
      <c r="P15" s="265">
        <f t="shared" si="0"/>
        <v>0</v>
      </c>
      <c r="Q15" s="270">
        <f>SUM(January!AJ14+February!AJ14+March!AJ14+April!AJ14+May!AJ14+June!AJ14+July!AJ14+August!AJ14+September!AJ14+October!AJ14+November!AJ14+December!AJ14)</f>
        <v>0</v>
      </c>
      <c r="R15" s="387"/>
      <c r="S15" s="387"/>
      <c r="T15" s="388"/>
      <c r="U15" s="234"/>
      <c r="V15" s="239" t="s">
        <v>123</v>
      </c>
      <c r="W15" s="239"/>
      <c r="X15" s="239"/>
      <c r="Y15" s="239"/>
      <c r="Z15" s="240">
        <v>12</v>
      </c>
      <c r="AA15" s="70"/>
      <c r="AB15" s="70"/>
      <c r="AC15" s="70"/>
      <c r="AD15" s="70"/>
      <c r="AE15" s="70"/>
      <c r="AF15" s="70"/>
      <c r="AG15" s="70"/>
      <c r="AH15" s="70"/>
    </row>
    <row r="16" spans="1:34">
      <c r="A16" s="217"/>
      <c r="B16" s="233" t="s">
        <v>16</v>
      </c>
      <c r="C16" s="225">
        <f>(January!C15)</f>
        <v>0</v>
      </c>
      <c r="D16" s="219">
        <f>SUM(January!AI15)</f>
        <v>0</v>
      </c>
      <c r="E16" s="219">
        <f>SUM(February!AI15)</f>
        <v>0</v>
      </c>
      <c r="F16" s="219">
        <f>SUM(March!AI15)</f>
        <v>0</v>
      </c>
      <c r="G16" s="219">
        <f>SUM(April!AI15)</f>
        <v>0</v>
      </c>
      <c r="H16" s="219">
        <f>SUM(May!AI15)</f>
        <v>0</v>
      </c>
      <c r="I16" s="220">
        <f>SUM(June!AI15)</f>
        <v>0</v>
      </c>
      <c r="J16" s="220">
        <f>SUM(July!AI15)</f>
        <v>0</v>
      </c>
      <c r="K16" s="219">
        <f>SUM(August!AI15)</f>
        <v>0</v>
      </c>
      <c r="L16" s="219">
        <f>SUM(September!AI15)</f>
        <v>0</v>
      </c>
      <c r="M16" s="219">
        <f>SUM(October!AI15)</f>
        <v>0</v>
      </c>
      <c r="N16" s="219">
        <f>SUM(November!AI15)</f>
        <v>0</v>
      </c>
      <c r="O16" s="219">
        <f>SUM(December!AI15)</f>
        <v>0</v>
      </c>
      <c r="P16" s="265">
        <f t="shared" si="0"/>
        <v>0</v>
      </c>
      <c r="Q16" s="270">
        <f>SUM(January!AJ15+February!AJ15+March!AJ15+April!AJ15+May!AJ15+June!AJ15+July!AJ15+August!AJ15+September!AJ15+October!AJ15+November!AJ15+December!AJ15)</f>
        <v>0</v>
      </c>
      <c r="R16" s="415"/>
      <c r="S16" s="416"/>
      <c r="T16" s="417"/>
      <c r="U16" s="234"/>
      <c r="V16" s="234"/>
      <c r="W16" s="234"/>
      <c r="X16" s="234"/>
      <c r="Y16" s="234"/>
      <c r="Z16" s="281"/>
      <c r="AA16" s="70"/>
      <c r="AB16" s="70"/>
      <c r="AC16" s="70"/>
      <c r="AD16" s="70"/>
      <c r="AE16" s="70"/>
      <c r="AF16" s="70"/>
      <c r="AG16" s="70"/>
      <c r="AH16" s="70"/>
    </row>
    <row r="17" spans="1:34">
      <c r="A17" s="217"/>
      <c r="B17" s="233" t="s">
        <v>17</v>
      </c>
      <c r="C17" s="225">
        <f>(January!C16)</f>
        <v>0</v>
      </c>
      <c r="D17" s="219">
        <f>SUM(January!AI16)</f>
        <v>0</v>
      </c>
      <c r="E17" s="219">
        <f>SUM(February!AI16)</f>
        <v>0</v>
      </c>
      <c r="F17" s="219">
        <f>SUM(March!AI16)</f>
        <v>0</v>
      </c>
      <c r="G17" s="219">
        <f>SUM(April!AI16)</f>
        <v>0</v>
      </c>
      <c r="H17" s="219">
        <f>SUM(May!AI16)</f>
        <v>0</v>
      </c>
      <c r="I17" s="220">
        <f>SUM(June!AI16)</f>
        <v>0</v>
      </c>
      <c r="J17" s="220">
        <f>SUM(July!AI16)</f>
        <v>0</v>
      </c>
      <c r="K17" s="219">
        <f>SUM(August!AI16)</f>
        <v>0</v>
      </c>
      <c r="L17" s="219">
        <f>SUM(September!AI16)</f>
        <v>0</v>
      </c>
      <c r="M17" s="219">
        <f>SUM(October!AI16)</f>
        <v>0</v>
      </c>
      <c r="N17" s="219">
        <f>SUM(November!AI16)</f>
        <v>0</v>
      </c>
      <c r="O17" s="219">
        <f>SUM(December!AI16)</f>
        <v>0</v>
      </c>
      <c r="P17" s="265">
        <f t="shared" si="0"/>
        <v>0</v>
      </c>
      <c r="Q17" s="270">
        <f>SUM(January!AJ16+February!AJ16+March!AJ16+April!AJ16+May!AJ16+June!AJ16+July!AJ16+August!AJ16+September!AJ16+October!AJ16+November!AJ16+December!AJ16)</f>
        <v>0</v>
      </c>
      <c r="R17" s="415"/>
      <c r="S17" s="416"/>
      <c r="T17" s="417"/>
      <c r="U17" s="234"/>
      <c r="V17" s="234"/>
      <c r="W17" s="234"/>
      <c r="X17" s="234"/>
      <c r="Y17" s="234"/>
      <c r="Z17" s="281"/>
      <c r="AA17" s="70"/>
      <c r="AB17" s="70"/>
      <c r="AC17" s="70"/>
      <c r="AD17" s="70"/>
      <c r="AE17" s="70"/>
      <c r="AF17" s="70"/>
      <c r="AG17" s="70"/>
      <c r="AH17" s="70"/>
    </row>
    <row r="18" spans="1:34">
      <c r="A18" s="217"/>
      <c r="B18" s="233" t="s">
        <v>18</v>
      </c>
      <c r="C18" s="225">
        <f>(January!C17)</f>
        <v>0</v>
      </c>
      <c r="D18" s="219">
        <f>SUM(January!AI17)</f>
        <v>0</v>
      </c>
      <c r="E18" s="219">
        <f>SUM(February!AI17)</f>
        <v>0</v>
      </c>
      <c r="F18" s="219">
        <f>SUM(March!AI17)</f>
        <v>0</v>
      </c>
      <c r="G18" s="219">
        <f>SUM(April!AI17)</f>
        <v>0</v>
      </c>
      <c r="H18" s="219">
        <f>SUM(May!AI17)</f>
        <v>0</v>
      </c>
      <c r="I18" s="220">
        <f>SUM(June!AI17)</f>
        <v>0</v>
      </c>
      <c r="J18" s="220">
        <f>SUM(July!AI17)</f>
        <v>0</v>
      </c>
      <c r="K18" s="219">
        <f>SUM(August!AI17)</f>
        <v>0</v>
      </c>
      <c r="L18" s="219">
        <f>SUM(September!AI17)</f>
        <v>0</v>
      </c>
      <c r="M18" s="219">
        <f>SUM(October!AI17)</f>
        <v>0</v>
      </c>
      <c r="N18" s="219">
        <f>SUM(November!AI17)</f>
        <v>0</v>
      </c>
      <c r="O18" s="219">
        <f>SUM(December!AI17)</f>
        <v>0</v>
      </c>
      <c r="P18" s="265">
        <f t="shared" si="0"/>
        <v>0</v>
      </c>
      <c r="Q18" s="270">
        <f>SUM(January!AJ17+February!AJ17+March!AJ17+April!AJ17+May!AJ17+June!AJ17+July!AJ17+August!AJ17+September!AJ17+October!AJ17+November!AJ17+December!AJ17)</f>
        <v>0</v>
      </c>
      <c r="R18" s="387"/>
      <c r="S18" s="387"/>
      <c r="T18" s="388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</row>
    <row r="19" spans="1:34">
      <c r="A19" s="217"/>
      <c r="B19" s="233" t="s">
        <v>248</v>
      </c>
      <c r="C19" s="225">
        <f>(January!C18)</f>
        <v>0</v>
      </c>
      <c r="D19" s="219">
        <f>SUM(January!AI18)</f>
        <v>0</v>
      </c>
      <c r="E19" s="219">
        <f>SUM(February!AI18)</f>
        <v>0</v>
      </c>
      <c r="F19" s="219">
        <f>SUM(March!AI18)</f>
        <v>0</v>
      </c>
      <c r="G19" s="219">
        <f>SUM(April!AI18)</f>
        <v>0</v>
      </c>
      <c r="H19" s="219">
        <f>SUM(May!AI18)</f>
        <v>0</v>
      </c>
      <c r="I19" s="220">
        <f>SUM(June!AI18)</f>
        <v>0</v>
      </c>
      <c r="J19" s="220">
        <f>SUM(July!AI18)</f>
        <v>0</v>
      </c>
      <c r="K19" s="219">
        <f>SUM(August!AI18)</f>
        <v>0</v>
      </c>
      <c r="L19" s="219">
        <f>SUM(September!AI18)</f>
        <v>0</v>
      </c>
      <c r="M19" s="219">
        <f>SUM(October!AI18)</f>
        <v>0</v>
      </c>
      <c r="N19" s="219">
        <f>SUM(November!AI18)</f>
        <v>0</v>
      </c>
      <c r="O19" s="219">
        <f>SUM(December!AI18)</f>
        <v>0</v>
      </c>
      <c r="P19" s="265">
        <f t="shared" si="0"/>
        <v>0</v>
      </c>
      <c r="Q19" s="270">
        <f>SUM(January!AJ18+February!AJ18+March!AJ18+April!AJ18+May!AJ18+June!AJ18+July!AJ18+August!AJ18+September!AJ18+October!AJ18+November!AJ18+December!AJ18)</f>
        <v>0</v>
      </c>
      <c r="R19" s="387"/>
      <c r="S19" s="387"/>
      <c r="T19" s="388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</row>
    <row r="20" spans="1:34">
      <c r="A20" s="217"/>
      <c r="B20" s="233" t="s">
        <v>249</v>
      </c>
      <c r="C20" s="225">
        <f>(January!C19)</f>
        <v>0</v>
      </c>
      <c r="D20" s="219">
        <f>SUM(January!AI19)</f>
        <v>0</v>
      </c>
      <c r="E20" s="219">
        <f>SUM(February!AI19)</f>
        <v>0</v>
      </c>
      <c r="F20" s="219">
        <f>SUM(March!AI19)</f>
        <v>0</v>
      </c>
      <c r="G20" s="219">
        <f>SUM(April!AI19)</f>
        <v>0</v>
      </c>
      <c r="H20" s="219">
        <f>SUM(May!AI19)</f>
        <v>0</v>
      </c>
      <c r="I20" s="220">
        <f>SUM(June!AI19)</f>
        <v>0</v>
      </c>
      <c r="J20" s="220">
        <f>SUM(July!AI19)</f>
        <v>0</v>
      </c>
      <c r="K20" s="219">
        <f>SUM(August!AI19)</f>
        <v>0</v>
      </c>
      <c r="L20" s="219">
        <f>SUM(September!AI19)</f>
        <v>0</v>
      </c>
      <c r="M20" s="219">
        <f>SUM(October!AI19)</f>
        <v>0</v>
      </c>
      <c r="N20" s="219">
        <f>SUM(November!AI19)</f>
        <v>0</v>
      </c>
      <c r="O20" s="219">
        <f>SUM(December!AI19)</f>
        <v>0</v>
      </c>
      <c r="P20" s="265">
        <f t="shared" si="0"/>
        <v>0</v>
      </c>
      <c r="Q20" s="270">
        <f>SUM(January!AJ19+February!AJ19+March!AJ19+April!AJ19+May!AJ19+June!AJ19+July!AJ19+August!AJ19+September!AJ19+October!AJ19+November!AJ19+December!AJ19)</f>
        <v>0</v>
      </c>
      <c r="R20" s="387"/>
      <c r="S20" s="387"/>
      <c r="T20" s="388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</row>
    <row r="21" spans="1:34" ht="15" thickBot="1">
      <c r="A21" s="217"/>
      <c r="B21" s="399" t="s">
        <v>110</v>
      </c>
      <c r="C21" s="400"/>
      <c r="D21" s="211">
        <f>SUM(D11:D20)</f>
        <v>0</v>
      </c>
      <c r="E21" s="211">
        <f t="shared" ref="E21:O21" si="1">SUM(E11:E20)</f>
        <v>0</v>
      </c>
      <c r="F21" s="211">
        <f t="shared" si="1"/>
        <v>0</v>
      </c>
      <c r="G21" s="211">
        <f t="shared" si="1"/>
        <v>0</v>
      </c>
      <c r="H21" s="211">
        <f t="shared" si="1"/>
        <v>0</v>
      </c>
      <c r="I21" s="211">
        <f t="shared" si="1"/>
        <v>0</v>
      </c>
      <c r="J21" s="211">
        <f t="shared" si="1"/>
        <v>0</v>
      </c>
      <c r="K21" s="211">
        <f t="shared" si="1"/>
        <v>0</v>
      </c>
      <c r="L21" s="211">
        <f t="shared" si="1"/>
        <v>0</v>
      </c>
      <c r="M21" s="211">
        <f t="shared" si="1"/>
        <v>0</v>
      </c>
      <c r="N21" s="211">
        <f t="shared" si="1"/>
        <v>0</v>
      </c>
      <c r="O21" s="211">
        <f t="shared" si="1"/>
        <v>0</v>
      </c>
      <c r="P21" s="266">
        <f t="shared" si="0"/>
        <v>0</v>
      </c>
      <c r="Q21" s="271">
        <f>SUM(Q11:Q20)</f>
        <v>0</v>
      </c>
      <c r="R21" s="404"/>
      <c r="S21" s="404"/>
      <c r="T21" s="405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</row>
    <row r="22" spans="1:34" ht="15.5" thickTop="1" thickBot="1">
      <c r="A22" s="217"/>
      <c r="B22" s="231" t="s">
        <v>112</v>
      </c>
      <c r="C22" s="232"/>
      <c r="D22" s="212">
        <f>SUM(January!$AK$20)</f>
        <v>0</v>
      </c>
      <c r="E22" s="213">
        <f>SUM(February!$AK$20)</f>
        <v>0</v>
      </c>
      <c r="F22" s="213">
        <f>SUM(March!$AK$20)</f>
        <v>0</v>
      </c>
      <c r="G22" s="213">
        <f>SUM(April!$AK$20)</f>
        <v>0</v>
      </c>
      <c r="H22" s="213">
        <f>SUM(May!$AK$20)</f>
        <v>0</v>
      </c>
      <c r="I22" s="213">
        <f>SUM(June!$AK$20)</f>
        <v>0</v>
      </c>
      <c r="J22" s="213">
        <f>SUM(July!$AK$20)</f>
        <v>0</v>
      </c>
      <c r="K22" s="213">
        <f>SUM(August!$AK$20)</f>
        <v>0</v>
      </c>
      <c r="L22" s="213">
        <f>SUM(September!$AK$20)</f>
        <v>0</v>
      </c>
      <c r="M22" s="213">
        <f>SUM(October!$AK$20)</f>
        <v>0</v>
      </c>
      <c r="N22" s="213">
        <f>SUM(November!$AK$20)</f>
        <v>0</v>
      </c>
      <c r="O22" s="213">
        <f>SUM(December!$AK$20)</f>
        <v>0</v>
      </c>
      <c r="P22" s="203"/>
      <c r="Q22" s="204">
        <f>SUM(D22:P22)</f>
        <v>0</v>
      </c>
      <c r="R22" s="84"/>
      <c r="S22" s="84"/>
      <c r="T22" s="135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</row>
    <row r="23" spans="1:34" ht="15.5" thickTop="1" thickBot="1">
      <c r="A23" s="217"/>
      <c r="B23" s="411" t="s">
        <v>114</v>
      </c>
      <c r="C23" s="412"/>
      <c r="D23" s="412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3"/>
      <c r="R23" s="412"/>
      <c r="S23" s="412"/>
      <c r="T23" s="414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</row>
    <row r="24" spans="1:34" ht="15" thickTop="1">
      <c r="A24" s="217"/>
      <c r="B24" s="225">
        <f>(January!B22)</f>
        <v>0</v>
      </c>
      <c r="C24" s="225">
        <f>(January!C22)</f>
        <v>0</v>
      </c>
      <c r="D24" s="219">
        <f>SUM(January!AI22)</f>
        <v>0</v>
      </c>
      <c r="E24" s="219">
        <f>SUM(February!AI22)</f>
        <v>0</v>
      </c>
      <c r="F24" s="219">
        <f>SUM(March!AI22)</f>
        <v>0</v>
      </c>
      <c r="G24" s="219">
        <f>SUM(April!AI22)</f>
        <v>0</v>
      </c>
      <c r="H24" s="219">
        <f>SUM(May!AI22)</f>
        <v>0</v>
      </c>
      <c r="I24" s="220">
        <f>SUM(June!AI22)</f>
        <v>0</v>
      </c>
      <c r="J24" s="220">
        <f>SUM(July!AI22)</f>
        <v>0</v>
      </c>
      <c r="K24" s="219">
        <f>SUM(August!AI22)</f>
        <v>0</v>
      </c>
      <c r="L24" s="219">
        <f>SUM(September!AI22)</f>
        <v>0</v>
      </c>
      <c r="M24" s="219">
        <f>SUM(October!AI22)</f>
        <v>0</v>
      </c>
      <c r="N24" s="219">
        <f>SUM(November!AI22)</f>
        <v>0</v>
      </c>
      <c r="O24" s="219">
        <f>SUM(December!AI22)</f>
        <v>0</v>
      </c>
      <c r="P24" s="265">
        <f t="shared" si="0"/>
        <v>0</v>
      </c>
      <c r="Q24" s="273">
        <f>SUM(January!AJ22+February!AJ22+March!AJ22+April!AJ22+May!AJ22+June!AJ22+July!AJ22+August!AJ22+September!AJ22+October!AJ22+November!AJ22+December!AJ22)</f>
        <v>0</v>
      </c>
      <c r="R24" s="387"/>
      <c r="S24" s="387"/>
      <c r="T24" s="388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</row>
    <row r="25" spans="1:34">
      <c r="A25" s="217"/>
      <c r="B25" s="225">
        <f>(January!B23)</f>
        <v>0</v>
      </c>
      <c r="C25" s="225">
        <f>(January!C23)</f>
        <v>0</v>
      </c>
      <c r="D25" s="219">
        <f>SUM(January!AI23)</f>
        <v>0</v>
      </c>
      <c r="E25" s="219">
        <f>SUM(February!AI23)</f>
        <v>0</v>
      </c>
      <c r="F25" s="219">
        <f>SUM(March!AI23)</f>
        <v>0</v>
      </c>
      <c r="G25" s="219">
        <f>SUM(April!AI23)</f>
        <v>0</v>
      </c>
      <c r="H25" s="219">
        <f>SUM(May!AI23)</f>
        <v>0</v>
      </c>
      <c r="I25" s="220">
        <f>SUM(June!AI23)</f>
        <v>0</v>
      </c>
      <c r="J25" s="220">
        <f>SUM(July!AI23)</f>
        <v>0</v>
      </c>
      <c r="K25" s="219">
        <f>SUM(August!AI23)</f>
        <v>0</v>
      </c>
      <c r="L25" s="219">
        <f>SUM(September!AI23)</f>
        <v>0</v>
      </c>
      <c r="M25" s="219">
        <f>SUM(October!AI23)</f>
        <v>0</v>
      </c>
      <c r="N25" s="219">
        <f>SUM(November!AI23)</f>
        <v>0</v>
      </c>
      <c r="O25" s="219">
        <f>SUM(December!AI23)</f>
        <v>0</v>
      </c>
      <c r="P25" s="265">
        <f t="shared" si="0"/>
        <v>0</v>
      </c>
      <c r="Q25" s="270">
        <f>SUM(January!AJ23+February!AJ23+March!AJ23+April!AJ23+May!AJ23+June!AJ23+July!AJ23+August!AJ23+September!AJ23+October!AJ23+November!AJ23+December!AJ23)</f>
        <v>0</v>
      </c>
      <c r="R25" s="387"/>
      <c r="S25" s="387"/>
      <c r="T25" s="388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</row>
    <row r="26" spans="1:34">
      <c r="A26" s="217"/>
      <c r="B26" s="225">
        <f>(January!B24)</f>
        <v>0</v>
      </c>
      <c r="C26" s="225">
        <f>(January!C24)</f>
        <v>0</v>
      </c>
      <c r="D26" s="219">
        <f>SUM(January!AI24)</f>
        <v>0</v>
      </c>
      <c r="E26" s="219">
        <f>SUM(February!AI24)</f>
        <v>0</v>
      </c>
      <c r="F26" s="219">
        <f>SUM(March!AI24)</f>
        <v>0</v>
      </c>
      <c r="G26" s="219">
        <f>SUM(April!AI24)</f>
        <v>0</v>
      </c>
      <c r="H26" s="219">
        <f>SUM(May!AI24)</f>
        <v>0</v>
      </c>
      <c r="I26" s="220">
        <f>SUM(June!AI24)</f>
        <v>0</v>
      </c>
      <c r="J26" s="220">
        <f>SUM(July!AI24)</f>
        <v>0</v>
      </c>
      <c r="K26" s="219">
        <f>SUM(August!AI24)</f>
        <v>0</v>
      </c>
      <c r="L26" s="219">
        <f>SUM(September!AI24)</f>
        <v>0</v>
      </c>
      <c r="M26" s="219">
        <f>SUM(October!AI24)</f>
        <v>0</v>
      </c>
      <c r="N26" s="219">
        <f>SUM(November!AI24)</f>
        <v>0</v>
      </c>
      <c r="O26" s="219">
        <f>SUM(December!AI24)</f>
        <v>0</v>
      </c>
      <c r="P26" s="265">
        <f t="shared" si="0"/>
        <v>0</v>
      </c>
      <c r="Q26" s="270">
        <f>SUM(January!AJ24+February!AJ24+March!AJ24+April!AJ24+May!AJ24+June!AJ24+July!AJ24+August!AJ24+September!AJ24+October!AJ24+November!AJ24+December!AJ24)</f>
        <v>0</v>
      </c>
      <c r="R26" s="387"/>
      <c r="S26" s="387"/>
      <c r="T26" s="388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</row>
    <row r="27" spans="1:34">
      <c r="A27" s="217"/>
      <c r="B27" s="225">
        <f>(January!B25)</f>
        <v>0</v>
      </c>
      <c r="C27" s="225">
        <f>(January!C25)</f>
        <v>0</v>
      </c>
      <c r="D27" s="219">
        <f>SUM(January!AI25)</f>
        <v>0</v>
      </c>
      <c r="E27" s="219">
        <f>SUM(February!AI25)</f>
        <v>0</v>
      </c>
      <c r="F27" s="219">
        <f>SUM(March!AI25)</f>
        <v>0</v>
      </c>
      <c r="G27" s="219">
        <f>SUM(April!AI25)</f>
        <v>0</v>
      </c>
      <c r="H27" s="219">
        <f>SUM(May!AI25)</f>
        <v>0</v>
      </c>
      <c r="I27" s="220">
        <f>SUM(June!AI25)</f>
        <v>0</v>
      </c>
      <c r="J27" s="220">
        <f>SUM(July!AI25)</f>
        <v>0</v>
      </c>
      <c r="K27" s="219">
        <f>SUM(August!AI25)</f>
        <v>0</v>
      </c>
      <c r="L27" s="219">
        <f>SUM(September!AI25)</f>
        <v>0</v>
      </c>
      <c r="M27" s="219">
        <f>SUM(October!AI25)</f>
        <v>0</v>
      </c>
      <c r="N27" s="219">
        <f>SUM(November!AI25)</f>
        <v>0</v>
      </c>
      <c r="O27" s="219">
        <f>SUM(December!AI25)</f>
        <v>0</v>
      </c>
      <c r="P27" s="265">
        <f t="shared" si="0"/>
        <v>0</v>
      </c>
      <c r="Q27" s="270">
        <f>SUM(January!AJ25+February!AJ25+March!AJ25+April!AJ25+May!AJ25+June!AJ25+July!AJ25+August!AJ25+September!AJ25+October!AJ25+November!AJ25+December!AJ25)</f>
        <v>0</v>
      </c>
      <c r="R27" s="387"/>
      <c r="S27" s="387"/>
      <c r="T27" s="388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</row>
    <row r="28" spans="1:34">
      <c r="A28" s="217"/>
      <c r="B28" s="225">
        <f>(January!B26)</f>
        <v>0</v>
      </c>
      <c r="C28" s="225">
        <f>(January!C26)</f>
        <v>0</v>
      </c>
      <c r="D28" s="219">
        <f>SUM(January!AI26)</f>
        <v>0</v>
      </c>
      <c r="E28" s="219">
        <f>SUM(February!AI26)</f>
        <v>0</v>
      </c>
      <c r="F28" s="219">
        <f>SUM(March!AI26)</f>
        <v>0</v>
      </c>
      <c r="G28" s="219">
        <f>SUM(April!AI26)</f>
        <v>0</v>
      </c>
      <c r="H28" s="219">
        <f>SUM(May!AI26)</f>
        <v>0</v>
      </c>
      <c r="I28" s="220">
        <f>SUM(June!AI26)</f>
        <v>0</v>
      </c>
      <c r="J28" s="220">
        <f>SUM(July!AI26)</f>
        <v>0</v>
      </c>
      <c r="K28" s="219">
        <f>SUM(August!AI26)</f>
        <v>0</v>
      </c>
      <c r="L28" s="219">
        <f>SUM(September!AI26)</f>
        <v>0</v>
      </c>
      <c r="M28" s="219">
        <f>SUM(October!AI26)</f>
        <v>0</v>
      </c>
      <c r="N28" s="219">
        <f>SUM(November!AI26)</f>
        <v>0</v>
      </c>
      <c r="O28" s="219">
        <f>SUM(December!AI26)</f>
        <v>0</v>
      </c>
      <c r="P28" s="265">
        <f t="shared" si="0"/>
        <v>0</v>
      </c>
      <c r="Q28" s="270">
        <f>SUM(January!AJ26+February!AJ26+March!AJ26+April!AJ26+May!AJ26+June!AJ26+July!AJ26+August!AJ26+September!AJ26+October!AJ26+November!AJ26+December!AJ26)</f>
        <v>0</v>
      </c>
      <c r="R28" s="387"/>
      <c r="S28" s="387"/>
      <c r="T28" s="388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</row>
    <row r="29" spans="1:34">
      <c r="A29" s="217"/>
      <c r="B29" s="399" t="s">
        <v>111</v>
      </c>
      <c r="C29" s="400"/>
      <c r="D29" s="226">
        <f>SUM(D24:D28)</f>
        <v>0</v>
      </c>
      <c r="E29" s="226">
        <f t="shared" ref="E29:O29" si="2">SUM(E24:E28)</f>
        <v>0</v>
      </c>
      <c r="F29" s="226">
        <f t="shared" si="2"/>
        <v>0</v>
      </c>
      <c r="G29" s="226">
        <f t="shared" si="2"/>
        <v>0</v>
      </c>
      <c r="H29" s="226">
        <f t="shared" si="2"/>
        <v>0</v>
      </c>
      <c r="I29" s="226">
        <f t="shared" si="2"/>
        <v>0</v>
      </c>
      <c r="J29" s="226">
        <f t="shared" si="2"/>
        <v>0</v>
      </c>
      <c r="K29" s="226">
        <f t="shared" si="2"/>
        <v>0</v>
      </c>
      <c r="L29" s="226">
        <f t="shared" si="2"/>
        <v>0</v>
      </c>
      <c r="M29" s="226">
        <f t="shared" si="2"/>
        <v>0</v>
      </c>
      <c r="N29" s="226">
        <f t="shared" si="2"/>
        <v>0</v>
      </c>
      <c r="O29" s="226">
        <f t="shared" si="2"/>
        <v>0</v>
      </c>
      <c r="P29" s="223">
        <f t="shared" si="0"/>
        <v>0</v>
      </c>
      <c r="Q29" s="270">
        <f>SUM(January!AJ27+February!AJ27+March!AJ27+April!AJ27+May!AJ27+June!AJ27+July!AJ27+August!AJ27+September!AJ27+October!AJ27+November!AJ27+December!AJ27)</f>
        <v>0</v>
      </c>
      <c r="R29" s="404"/>
      <c r="S29" s="404"/>
      <c r="T29" s="405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</row>
    <row r="30" spans="1:34" ht="15" thickBot="1">
      <c r="A30" s="217"/>
      <c r="B30" s="227" t="s">
        <v>22</v>
      </c>
      <c r="C30" s="228"/>
      <c r="D30" s="229">
        <f t="shared" ref="D30:O30" si="3">SUM(D21+D29)</f>
        <v>0</v>
      </c>
      <c r="E30" s="229">
        <f t="shared" si="3"/>
        <v>0</v>
      </c>
      <c r="F30" s="229">
        <f t="shared" si="3"/>
        <v>0</v>
      </c>
      <c r="G30" s="229">
        <f t="shared" si="3"/>
        <v>0</v>
      </c>
      <c r="H30" s="229">
        <f t="shared" si="3"/>
        <v>0</v>
      </c>
      <c r="I30" s="229">
        <f t="shared" si="3"/>
        <v>0</v>
      </c>
      <c r="J30" s="229">
        <f t="shared" si="3"/>
        <v>0</v>
      </c>
      <c r="K30" s="229">
        <f t="shared" si="3"/>
        <v>0</v>
      </c>
      <c r="L30" s="229">
        <f t="shared" si="3"/>
        <v>0</v>
      </c>
      <c r="M30" s="229">
        <f t="shared" si="3"/>
        <v>0</v>
      </c>
      <c r="N30" s="229">
        <f t="shared" si="3"/>
        <v>0</v>
      </c>
      <c r="O30" s="229">
        <f t="shared" si="3"/>
        <v>0</v>
      </c>
      <c r="P30" s="272">
        <f t="shared" si="0"/>
        <v>0</v>
      </c>
      <c r="Q30" s="274">
        <f>SUM(Q29+Q21)</f>
        <v>0</v>
      </c>
      <c r="R30" s="406"/>
      <c r="S30" s="406"/>
      <c r="T30" s="407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</row>
    <row r="31" spans="1:34" ht="15.5" thickTop="1" thickBot="1">
      <c r="A31" s="217"/>
      <c r="B31" s="227" t="s">
        <v>56</v>
      </c>
      <c r="C31" s="230"/>
      <c r="D31" s="215">
        <f>SUM(January!$AK$28)</f>
        <v>0</v>
      </c>
      <c r="E31" s="216">
        <f>SUM(February!$AK$28)</f>
        <v>0</v>
      </c>
      <c r="F31" s="216">
        <f>SUM(March!$AK$28)</f>
        <v>0</v>
      </c>
      <c r="G31" s="216">
        <f>SUM(April!$AK$28)</f>
        <v>0</v>
      </c>
      <c r="H31" s="216">
        <f>SUM(May!$AK$28)</f>
        <v>0</v>
      </c>
      <c r="I31" s="216">
        <f>SUM(June!$AK$28)</f>
        <v>0</v>
      </c>
      <c r="J31" s="216">
        <f>SUM(July!$AK$28)</f>
        <v>0</v>
      </c>
      <c r="K31" s="216">
        <f>SUM(August!$AK$28)</f>
        <v>0</v>
      </c>
      <c r="L31" s="216">
        <f>SUM(September!$AK$28)</f>
        <v>0</v>
      </c>
      <c r="M31" s="216">
        <f>SUM(October!$AK$28)</f>
        <v>0</v>
      </c>
      <c r="N31" s="216">
        <f>SUM(November!$AK$28)</f>
        <v>0</v>
      </c>
      <c r="O31" s="216">
        <f>SUM(December!$AK$28)</f>
        <v>0</v>
      </c>
      <c r="P31" s="209"/>
      <c r="Q31" s="210">
        <f>SUM(D31:P31)</f>
        <v>0</v>
      </c>
      <c r="R31" s="88"/>
      <c r="S31" s="88"/>
      <c r="T31" s="136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</row>
    <row r="32" spans="1:34" ht="15" thickTop="1">
      <c r="A32" s="221"/>
      <c r="B32" s="408" t="s">
        <v>180</v>
      </c>
      <c r="C32" s="409"/>
      <c r="D32" s="409"/>
      <c r="E32" s="409"/>
      <c r="F32" s="409"/>
      <c r="G32" s="409"/>
      <c r="H32" s="409"/>
      <c r="I32" s="409"/>
      <c r="J32" s="409"/>
      <c r="K32" s="409"/>
      <c r="L32" s="409"/>
      <c r="M32" s="409"/>
      <c r="N32" s="409"/>
      <c r="O32" s="409"/>
      <c r="P32" s="409"/>
      <c r="Q32" s="409"/>
      <c r="R32" s="409"/>
      <c r="S32" s="409"/>
      <c r="T32" s="41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</row>
    <row r="33" spans="1:34">
      <c r="A33" s="217"/>
      <c r="B33" s="397" t="s">
        <v>24</v>
      </c>
      <c r="C33" s="398"/>
      <c r="D33" s="219">
        <f>SUM(January!AJ30)</f>
        <v>0</v>
      </c>
      <c r="E33" s="219">
        <f>SUM(February!AJ30)</f>
        <v>0</v>
      </c>
      <c r="F33" s="219">
        <f>SUM(March!AJ30)</f>
        <v>0</v>
      </c>
      <c r="G33" s="219">
        <f>SUM(April!AJ30)</f>
        <v>0</v>
      </c>
      <c r="H33" s="219">
        <f>SUM(May!AJ30)</f>
        <v>0</v>
      </c>
      <c r="I33" s="220">
        <f>SUM(June!AJ30)</f>
        <v>0</v>
      </c>
      <c r="J33" s="220">
        <f>SUM(July!AJ30)</f>
        <v>0</v>
      </c>
      <c r="K33" s="219">
        <f>SUM(August!AJ30)</f>
        <v>0</v>
      </c>
      <c r="L33" s="219">
        <f>SUM(September!AJ30)</f>
        <v>0</v>
      </c>
      <c r="M33" s="219">
        <f>SUM(October!AJ30)</f>
        <v>0</v>
      </c>
      <c r="N33" s="219">
        <f>SUM(November!AJ30)</f>
        <v>0</v>
      </c>
      <c r="O33" s="219">
        <f>SUM(December!AJ30)</f>
        <v>0</v>
      </c>
      <c r="P33" s="199">
        <f t="shared" si="0"/>
        <v>0</v>
      </c>
      <c r="Q33" s="199"/>
      <c r="R33" s="386"/>
      <c r="S33" s="387"/>
      <c r="T33" s="388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</row>
    <row r="34" spans="1:34">
      <c r="A34" s="217"/>
      <c r="B34" s="397" t="s">
        <v>25</v>
      </c>
      <c r="C34" s="398"/>
      <c r="D34" s="219">
        <f>SUM(January!AJ31)</f>
        <v>0</v>
      </c>
      <c r="E34" s="219">
        <f>SUM(February!AJ31)</f>
        <v>0</v>
      </c>
      <c r="F34" s="219">
        <f>SUM(March!AJ31)</f>
        <v>0</v>
      </c>
      <c r="G34" s="219">
        <f>SUM(April!AJ31)</f>
        <v>0</v>
      </c>
      <c r="H34" s="219">
        <f>SUM(May!AJ31)</f>
        <v>0</v>
      </c>
      <c r="I34" s="220">
        <f>SUM(June!AJ31)</f>
        <v>0</v>
      </c>
      <c r="J34" s="220">
        <f>SUM(July!AJ31)</f>
        <v>0</v>
      </c>
      <c r="K34" s="219">
        <f>SUM(August!AJ31)</f>
        <v>0</v>
      </c>
      <c r="L34" s="219">
        <f>SUM(September!AJ31)</f>
        <v>0</v>
      </c>
      <c r="M34" s="219">
        <f>SUM(October!AJ31)</f>
        <v>0</v>
      </c>
      <c r="N34" s="219">
        <f>SUM(November!AJ31)</f>
        <v>0</v>
      </c>
      <c r="O34" s="219">
        <f>SUM(December!AJ31)</f>
        <v>0</v>
      </c>
      <c r="P34" s="199">
        <f t="shared" si="0"/>
        <v>0</v>
      </c>
      <c r="Q34" s="199"/>
      <c r="R34" s="386"/>
      <c r="S34" s="387"/>
      <c r="T34" s="388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</row>
    <row r="35" spans="1:34">
      <c r="A35" s="217"/>
      <c r="B35" s="397" t="s">
        <v>26</v>
      </c>
      <c r="C35" s="398"/>
      <c r="D35" s="219">
        <f>SUM(January!AJ32)</f>
        <v>0</v>
      </c>
      <c r="E35" s="219">
        <f>SUM(February!AJ32)</f>
        <v>0</v>
      </c>
      <c r="F35" s="219">
        <f>SUM(March!AJ32)</f>
        <v>0</v>
      </c>
      <c r="G35" s="219">
        <f>SUM(April!AJ32)</f>
        <v>0</v>
      </c>
      <c r="H35" s="219">
        <f>SUM(May!AJ32)</f>
        <v>0</v>
      </c>
      <c r="I35" s="220">
        <f>SUM(June!AJ32)</f>
        <v>0</v>
      </c>
      <c r="J35" s="220">
        <f>SUM(July!AJ32)</f>
        <v>0</v>
      </c>
      <c r="K35" s="219">
        <f>SUM(August!AJ32)</f>
        <v>0</v>
      </c>
      <c r="L35" s="219">
        <f>SUM(September!AJ32)</f>
        <v>0</v>
      </c>
      <c r="M35" s="219">
        <f>SUM(October!AJ32)</f>
        <v>0</v>
      </c>
      <c r="N35" s="219">
        <f>SUM(November!AJ32)</f>
        <v>0</v>
      </c>
      <c r="O35" s="219">
        <f>SUM(December!AJ32)</f>
        <v>0</v>
      </c>
      <c r="P35" s="199">
        <f t="shared" si="0"/>
        <v>0</v>
      </c>
      <c r="Q35" s="199"/>
      <c r="R35" s="386"/>
      <c r="S35" s="387"/>
      <c r="T35" s="388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</row>
    <row r="36" spans="1:34">
      <c r="A36" s="221"/>
      <c r="B36" s="399" t="s">
        <v>115</v>
      </c>
      <c r="C36" s="400"/>
      <c r="D36" s="222">
        <f>SUM(D33:D35)</f>
        <v>0</v>
      </c>
      <c r="E36" s="222">
        <f t="shared" ref="E36:O36" si="4">SUM(E33:E35)</f>
        <v>0</v>
      </c>
      <c r="F36" s="222">
        <f t="shared" si="4"/>
        <v>0</v>
      </c>
      <c r="G36" s="222">
        <f t="shared" si="4"/>
        <v>0</v>
      </c>
      <c r="H36" s="222">
        <f t="shared" si="4"/>
        <v>0</v>
      </c>
      <c r="I36" s="222">
        <f t="shared" si="4"/>
        <v>0</v>
      </c>
      <c r="J36" s="222">
        <f t="shared" si="4"/>
        <v>0</v>
      </c>
      <c r="K36" s="222">
        <f t="shared" si="4"/>
        <v>0</v>
      </c>
      <c r="L36" s="222">
        <f t="shared" si="4"/>
        <v>0</v>
      </c>
      <c r="M36" s="222">
        <f t="shared" si="4"/>
        <v>0</v>
      </c>
      <c r="N36" s="222">
        <f t="shared" si="4"/>
        <v>0</v>
      </c>
      <c r="O36" s="222">
        <f t="shared" si="4"/>
        <v>0</v>
      </c>
      <c r="P36" s="205">
        <f t="shared" si="0"/>
        <v>0</v>
      </c>
      <c r="Q36" s="223"/>
      <c r="R36" s="401"/>
      <c r="S36" s="402"/>
      <c r="T36" s="403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</row>
    <row r="37" spans="1:34">
      <c r="A37" s="217"/>
      <c r="B37" s="384" t="s">
        <v>28</v>
      </c>
      <c r="C37" s="385"/>
      <c r="D37" s="218">
        <f t="shared" ref="D37:O37" si="5">D30</f>
        <v>0</v>
      </c>
      <c r="E37" s="218">
        <f t="shared" si="5"/>
        <v>0</v>
      </c>
      <c r="F37" s="218">
        <f t="shared" si="5"/>
        <v>0</v>
      </c>
      <c r="G37" s="218">
        <f t="shared" si="5"/>
        <v>0</v>
      </c>
      <c r="H37" s="218">
        <f t="shared" si="5"/>
        <v>0</v>
      </c>
      <c r="I37" s="218">
        <f t="shared" si="5"/>
        <v>0</v>
      </c>
      <c r="J37" s="218">
        <f t="shared" si="5"/>
        <v>0</v>
      </c>
      <c r="K37" s="218">
        <f t="shared" si="5"/>
        <v>0</v>
      </c>
      <c r="L37" s="218">
        <f t="shared" si="5"/>
        <v>0</v>
      </c>
      <c r="M37" s="218">
        <f t="shared" si="5"/>
        <v>0</v>
      </c>
      <c r="N37" s="218">
        <f t="shared" si="5"/>
        <v>0</v>
      </c>
      <c r="O37" s="218">
        <f t="shared" si="5"/>
        <v>0</v>
      </c>
      <c r="P37" s="199">
        <f t="shared" si="0"/>
        <v>0</v>
      </c>
      <c r="Q37" s="224"/>
      <c r="R37" s="386"/>
      <c r="S37" s="387"/>
      <c r="T37" s="388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</row>
    <row r="38" spans="1:34">
      <c r="A38" s="217"/>
      <c r="B38" s="389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1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</row>
    <row r="39" spans="1:34" ht="15.5">
      <c r="A39" s="217"/>
      <c r="B39" s="392" t="s">
        <v>54</v>
      </c>
      <c r="C39" s="393"/>
      <c r="D39" s="218">
        <f t="shared" ref="D39:O39" si="6">D30+D36</f>
        <v>0</v>
      </c>
      <c r="E39" s="218">
        <f t="shared" si="6"/>
        <v>0</v>
      </c>
      <c r="F39" s="218">
        <f t="shared" si="6"/>
        <v>0</v>
      </c>
      <c r="G39" s="218">
        <f t="shared" si="6"/>
        <v>0</v>
      </c>
      <c r="H39" s="218">
        <f t="shared" si="6"/>
        <v>0</v>
      </c>
      <c r="I39" s="218">
        <f t="shared" si="6"/>
        <v>0</v>
      </c>
      <c r="J39" s="218">
        <f t="shared" si="6"/>
        <v>0</v>
      </c>
      <c r="K39" s="218">
        <f t="shared" si="6"/>
        <v>0</v>
      </c>
      <c r="L39" s="218">
        <f t="shared" si="6"/>
        <v>0</v>
      </c>
      <c r="M39" s="218">
        <f t="shared" si="6"/>
        <v>0</v>
      </c>
      <c r="N39" s="218">
        <f t="shared" si="6"/>
        <v>0</v>
      </c>
      <c r="O39" s="218">
        <f t="shared" si="6"/>
        <v>0</v>
      </c>
      <c r="P39" s="199">
        <f t="shared" ref="P39" si="7">SUM(D39:O39)</f>
        <v>0</v>
      </c>
      <c r="Q39" s="199"/>
      <c r="R39" s="394"/>
      <c r="S39" s="395"/>
      <c r="T39" s="396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</row>
    <row r="40" spans="1:34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</row>
    <row r="41" spans="1:34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</row>
    <row r="42" spans="1:34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</row>
    <row r="43" spans="1:34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</row>
    <row r="44" spans="1:34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</row>
    <row r="45" spans="1:34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</row>
    <row r="46" spans="1:34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</row>
    <row r="47" spans="1:34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</row>
    <row r="48" spans="1:34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</row>
    <row r="49" spans="1:34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</row>
    <row r="50" spans="1:34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</row>
    <row r="51" spans="1:34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</row>
    <row r="52" spans="1:34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</row>
    <row r="53" spans="1:34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</row>
    <row r="54" spans="1:34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</row>
    <row r="55" spans="1:34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</row>
    <row r="56" spans="1:34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</row>
    <row r="57" spans="1:34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</row>
    <row r="58" spans="1:34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</row>
    <row r="59" spans="1:34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</row>
    <row r="60" spans="1:34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</row>
    <row r="61" spans="1:34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</row>
    <row r="62" spans="1:34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</row>
    <row r="63" spans="1:34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</row>
    <row r="64" spans="1:34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</row>
    <row r="65" spans="1:34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</row>
    <row r="66" spans="1:34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</row>
    <row r="67" spans="1:34"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</row>
    <row r="68" spans="1:34"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</row>
    <row r="69" spans="1:34"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</row>
    <row r="70" spans="1:34"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70"/>
    </row>
    <row r="71" spans="1:34"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</row>
    <row r="72" spans="1:34"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</row>
    <row r="73" spans="1:34"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</row>
  </sheetData>
  <sheetProtection algorithmName="SHA-512" hashValue="DyyjpullWFxPE6/f0MmFwxOFjN/jOAIm1RvYcgkTL8e97+ts0OV33Qhs4LZMAUWLIhWPU9zWhG8PxUi5Q0kzEw==" saltValue="Wj3DCzpPtqDrIrubkCxSmA==" spinCount="100000" sheet="1" objects="1" scenarios="1"/>
  <mergeCells count="49">
    <mergeCell ref="O2:R2"/>
    <mergeCell ref="S2:T2"/>
    <mergeCell ref="O3:R3"/>
    <mergeCell ref="S3:T3"/>
    <mergeCell ref="O4:R4"/>
    <mergeCell ref="S4:T4"/>
    <mergeCell ref="R14:T14"/>
    <mergeCell ref="O5:R5"/>
    <mergeCell ref="S5:T5"/>
    <mergeCell ref="B8:C8"/>
    <mergeCell ref="R8:T8"/>
    <mergeCell ref="B9:C9"/>
    <mergeCell ref="R9:T9"/>
    <mergeCell ref="B10:C10"/>
    <mergeCell ref="R10:T10"/>
    <mergeCell ref="R11:T11"/>
    <mergeCell ref="R12:T12"/>
    <mergeCell ref="R13:T13"/>
    <mergeCell ref="R28:T28"/>
    <mergeCell ref="R15:T15"/>
    <mergeCell ref="R18:T18"/>
    <mergeCell ref="R19:T19"/>
    <mergeCell ref="R20:T20"/>
    <mergeCell ref="B23:T23"/>
    <mergeCell ref="R24:T24"/>
    <mergeCell ref="R25:T25"/>
    <mergeCell ref="R26:T26"/>
    <mergeCell ref="R27:T27"/>
    <mergeCell ref="B21:C21"/>
    <mergeCell ref="R21:T21"/>
    <mergeCell ref="R16:T16"/>
    <mergeCell ref="R17:T17"/>
    <mergeCell ref="B29:C29"/>
    <mergeCell ref="R29:T29"/>
    <mergeCell ref="R30:T30"/>
    <mergeCell ref="B32:T32"/>
    <mergeCell ref="B33:C33"/>
    <mergeCell ref="R33:T33"/>
    <mergeCell ref="B34:C34"/>
    <mergeCell ref="R34:T34"/>
    <mergeCell ref="B35:C35"/>
    <mergeCell ref="R35:T35"/>
    <mergeCell ref="B36:C36"/>
    <mergeCell ref="R36:T36"/>
    <mergeCell ref="B37:C37"/>
    <mergeCell ref="R37:T37"/>
    <mergeCell ref="B38:T38"/>
    <mergeCell ref="B39:C39"/>
    <mergeCell ref="R39:T39"/>
  </mergeCells>
  <phoneticPr fontId="11" type="noConversion"/>
  <conditionalFormatting sqref="D22:O22 D31:O31">
    <cfRule type="cellIs" dxfId="103" priority="82" operator="greaterThan">
      <formula>1</formula>
    </cfRule>
  </conditionalFormatting>
  <conditionalFormatting sqref="P21 P30 P37 P39">
    <cfRule type="cellIs" dxfId="79" priority="252" operator="greaterThan">
      <formula>1720</formula>
    </cfRule>
  </conditionalFormatting>
  <conditionalFormatting sqref="Q22">
    <cfRule type="cellIs" dxfId="77" priority="62" operator="greaterThan">
      <formula>12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6F73A406-E9AE-427E-A914-22299275B391}">
            <xm:f>Salary!$AA$15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cellIs" priority="27" operator="greaterThan" id="{F92D14A8-96E6-4DFE-8CE7-D44475264D6D}">
            <xm:f>Salary!$Z$15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cellIs" priority="15" operator="greaterThan" id="{2E3A92A9-7E47-4E46-B96B-E4C516E1E050}">
            <xm:f>Salary!$G$13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D30:O30 D37:O37 D39:O39</xm:sqref>
        </x14:conditionalFormatting>
        <x14:conditionalFormatting xmlns:xm="http://schemas.microsoft.com/office/excel/2006/main">
          <x14:cfRule type="cellIs" priority="3" operator="greaterThan" id="{97640DBE-2A1F-4E6C-B7AE-FD86DBB1B6D3}">
            <xm:f>Salary!$AA$16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E21</xm:sqref>
        </x14:conditionalFormatting>
        <x14:conditionalFormatting xmlns:xm="http://schemas.microsoft.com/office/excel/2006/main">
          <x14:cfRule type="cellIs" priority="28" operator="greaterThan" id="{587E0B8E-9DC3-4AF7-8552-97E7D7848892}">
            <xm:f>Salary!$Z$16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cellIs" priority="4" operator="greaterThan" id="{C7EE5982-5914-4DBE-9A4B-A73367739422}">
            <xm:f>Salary!$AA$17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F21</xm:sqref>
        </x14:conditionalFormatting>
        <x14:conditionalFormatting xmlns:xm="http://schemas.microsoft.com/office/excel/2006/main">
          <x14:cfRule type="cellIs" priority="29" operator="greaterThan" id="{DD564AD2-8D90-4D36-BAB9-14DFC183F37C}">
            <xm:f>Salary!$Z$17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F22</xm:sqref>
        </x14:conditionalFormatting>
        <x14:conditionalFormatting xmlns:xm="http://schemas.microsoft.com/office/excel/2006/main">
          <x14:cfRule type="cellIs" priority="5" operator="greaterThan" id="{2B756295-CED5-487D-B4A1-E9D7D8534CDF}">
            <xm:f>Salary!$AA$18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G21</xm:sqref>
        </x14:conditionalFormatting>
        <x14:conditionalFormatting xmlns:xm="http://schemas.microsoft.com/office/excel/2006/main">
          <x14:cfRule type="cellIs" priority="30" operator="greaterThan" id="{4650E398-B33E-40C1-A5A0-17AA0CC7CE09}">
            <xm:f>Salary!$Z$18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G22</xm:sqref>
        </x14:conditionalFormatting>
        <x14:conditionalFormatting xmlns:xm="http://schemas.microsoft.com/office/excel/2006/main">
          <x14:cfRule type="cellIs" priority="6" operator="greaterThan" id="{1DA90246-1FE3-4A74-8071-805C55A56A6A}">
            <xm:f>Salary!$AA$19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cellIs" priority="31" operator="greaterThan" id="{2CFE3269-B10A-4328-98C7-6C6CC8615EAB}">
            <xm:f>Salary!$Z$19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cellIs" priority="7" operator="greaterThan" id="{1860B3C4-3BC7-42FD-BADF-66753C3B88AE}">
            <xm:f>Salary!$AA$20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I21</xm:sqref>
        </x14:conditionalFormatting>
        <x14:conditionalFormatting xmlns:xm="http://schemas.microsoft.com/office/excel/2006/main">
          <x14:cfRule type="cellIs" priority="32" operator="greaterThan" id="{ECA809C2-0BF4-43FB-A24F-36ED8616C23E}">
            <xm:f>Salary!$Z$20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I22</xm:sqref>
        </x14:conditionalFormatting>
        <x14:conditionalFormatting xmlns:xm="http://schemas.microsoft.com/office/excel/2006/main">
          <x14:cfRule type="cellIs" priority="8" operator="greaterThan" id="{AF7A0DF2-59F3-4028-831D-63C7C4A5C05C}">
            <xm:f>Salary!$AA$21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J21</xm:sqref>
        </x14:conditionalFormatting>
        <x14:conditionalFormatting xmlns:xm="http://schemas.microsoft.com/office/excel/2006/main">
          <x14:cfRule type="cellIs" priority="33" operator="greaterThan" id="{74F4E870-4527-4FAC-AD0E-F7046EA52148}">
            <xm:f>Salary!$Z$21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J22</xm:sqref>
        </x14:conditionalFormatting>
        <x14:conditionalFormatting xmlns:xm="http://schemas.microsoft.com/office/excel/2006/main">
          <x14:cfRule type="cellIs" priority="9" operator="greaterThan" id="{56C39A4C-C284-44E8-BD64-945DD3374524}">
            <xm:f>Salary!$AA$22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K21</xm:sqref>
        </x14:conditionalFormatting>
        <x14:conditionalFormatting xmlns:xm="http://schemas.microsoft.com/office/excel/2006/main">
          <x14:cfRule type="cellIs" priority="34" operator="greaterThan" id="{C76D6460-2588-4857-BC2E-04D983E7D980}">
            <xm:f>Salary!$Z$22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K22</xm:sqref>
        </x14:conditionalFormatting>
        <x14:conditionalFormatting xmlns:xm="http://schemas.microsoft.com/office/excel/2006/main">
          <x14:cfRule type="cellIs" priority="10" operator="greaterThan" id="{A15377BA-DF8E-45FC-97FB-8A2AA17DEA68}">
            <xm:f>Salary!$AA$23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L21</xm:sqref>
        </x14:conditionalFormatting>
        <x14:conditionalFormatting xmlns:xm="http://schemas.microsoft.com/office/excel/2006/main">
          <x14:cfRule type="cellIs" priority="35" operator="greaterThan" id="{6B19BB1D-6BF6-4F1C-8FC7-6058D5521278}">
            <xm:f>Salary!$Z$23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L22</xm:sqref>
        </x14:conditionalFormatting>
        <x14:conditionalFormatting xmlns:xm="http://schemas.microsoft.com/office/excel/2006/main">
          <x14:cfRule type="cellIs" priority="11" operator="greaterThan" id="{8C954334-21EE-4248-BFAB-F9CBA57F40AC}">
            <xm:f>Salary!$AA$24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M21</xm:sqref>
        </x14:conditionalFormatting>
        <x14:conditionalFormatting xmlns:xm="http://schemas.microsoft.com/office/excel/2006/main">
          <x14:cfRule type="cellIs" priority="36" operator="greaterThan" id="{24549601-95B0-42FC-8841-1D4C9099EC49}">
            <xm:f>Salary!$Z$24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M22</xm:sqref>
        </x14:conditionalFormatting>
        <x14:conditionalFormatting xmlns:xm="http://schemas.microsoft.com/office/excel/2006/main">
          <x14:cfRule type="cellIs" priority="12" operator="greaterThan" id="{3DF3559A-B959-4AF2-B115-34F781409D4F}">
            <xm:f>Salary!$AA$25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N21</xm:sqref>
        </x14:conditionalFormatting>
        <x14:conditionalFormatting xmlns:xm="http://schemas.microsoft.com/office/excel/2006/main">
          <x14:cfRule type="cellIs" priority="54" operator="greaterThan" id="{D748B0E0-49B7-47DD-B75D-96DC0AF04A52}">
            <xm:f>Salary!$Z$25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N22</xm:sqref>
        </x14:conditionalFormatting>
        <x14:conditionalFormatting xmlns:xm="http://schemas.microsoft.com/office/excel/2006/main">
          <x14:cfRule type="cellIs" priority="13" operator="greaterThan" id="{626117F6-9164-41E4-A1A0-A18847598A95}">
            <xm:f>Salary!$AA$26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O21</xm:sqref>
        </x14:conditionalFormatting>
        <x14:conditionalFormatting xmlns:xm="http://schemas.microsoft.com/office/excel/2006/main">
          <x14:cfRule type="cellIs" priority="55" operator="greaterThan" id="{5C6ADC7F-784D-4216-9C6B-3C351ED57DCF}">
            <xm:f>Salary!$Z$26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O22</xm:sqref>
        </x14:conditionalFormatting>
        <x14:conditionalFormatting xmlns:xm="http://schemas.microsoft.com/office/excel/2006/main">
          <x14:cfRule type="cellIs" priority="80" operator="greaterThan" id="{6443111E-C546-46AC-968D-3C3AA15B29A4}">
            <xm:f>Salary!$Z$27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Q21</xm:sqref>
        </x14:conditionalFormatting>
        <x14:conditionalFormatting xmlns:xm="http://schemas.microsoft.com/office/excel/2006/main">
          <x14:cfRule type="cellIs" priority="81" operator="greaterThan" id="{87D915AE-9BE8-4954-A822-45E6CD39BFA9}">
            <xm:f>Salary!$J$13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Q30</xm:sqref>
        </x14:conditionalFormatting>
        <x14:conditionalFormatting xmlns:xm="http://schemas.microsoft.com/office/excel/2006/main">
          <x14:cfRule type="cellIs" priority="14" operator="greaterThan" id="{7FFA3040-ADB4-4AC2-BD26-A495199BFEFC}">
            <xm:f>Salary!$AE$13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Q31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07AA5-137E-46EF-9975-424D2F061BFC}">
  <sheetPr>
    <tabColor rgb="FFF8EAEA"/>
  </sheetPr>
  <dimension ref="A1:AE50"/>
  <sheetViews>
    <sheetView zoomScaleNormal="100" workbookViewId="0">
      <selection activeCell="S6" sqref="S6:T6"/>
    </sheetView>
  </sheetViews>
  <sheetFormatPr defaultRowHeight="14.5"/>
  <cols>
    <col min="1" max="1" width="2" style="16" customWidth="1"/>
    <col min="2" max="2" width="5.7265625" style="16" customWidth="1"/>
    <col min="3" max="3" width="16" style="16" bestFit="1" customWidth="1"/>
    <col min="4" max="15" width="5.54296875" style="16" customWidth="1"/>
    <col min="16" max="16" width="10.453125" style="16" bestFit="1" customWidth="1"/>
    <col min="17" max="17" width="14.1796875" style="16" customWidth="1"/>
    <col min="18" max="18" width="6.7265625" style="16" customWidth="1"/>
    <col min="19" max="19" width="12.26953125" style="16" customWidth="1"/>
    <col min="20" max="20" width="11.81640625" style="16" customWidth="1"/>
    <col min="21" max="21" width="8.7265625" style="64"/>
    <col min="22" max="22" width="21.26953125" customWidth="1"/>
    <col min="23" max="23" width="12.1796875" customWidth="1"/>
    <col min="24" max="24" width="13.1796875" customWidth="1"/>
    <col min="25" max="25" width="10.54296875" customWidth="1"/>
    <col min="26" max="26" width="10.26953125" customWidth="1"/>
    <col min="27" max="27" width="19.1796875" customWidth="1"/>
  </cols>
  <sheetData>
    <row r="1" spans="1:30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92"/>
      <c r="V1" s="193"/>
      <c r="W1" s="193"/>
      <c r="X1" s="193"/>
      <c r="Y1" s="193"/>
      <c r="Z1" s="193"/>
      <c r="AA1" s="193"/>
    </row>
    <row r="2" spans="1:30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320" t="s">
        <v>118</v>
      </c>
      <c r="P2" s="449"/>
      <c r="Q2" s="449"/>
      <c r="R2" s="449"/>
      <c r="S2" s="450"/>
      <c r="T2" s="451"/>
      <c r="U2" s="447"/>
      <c r="V2" s="447"/>
      <c r="W2" s="447"/>
      <c r="X2" s="447"/>
      <c r="Y2" s="447"/>
      <c r="Z2" s="447"/>
      <c r="AA2" s="447"/>
      <c r="AB2" s="447"/>
    </row>
    <row r="3" spans="1:30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20" t="s">
        <v>1</v>
      </c>
      <c r="P3" s="449"/>
      <c r="Q3" s="449"/>
      <c r="R3" s="449"/>
      <c r="S3" s="452"/>
      <c r="T3" s="453"/>
      <c r="U3" s="448"/>
      <c r="V3" s="448"/>
      <c r="W3" s="448"/>
      <c r="X3" s="448"/>
      <c r="Y3" s="448"/>
      <c r="Z3" s="448"/>
      <c r="AA3" s="448"/>
      <c r="AB3" s="448"/>
    </row>
    <row r="4" spans="1:30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320" t="s">
        <v>2</v>
      </c>
      <c r="P4" s="449"/>
      <c r="Q4" s="449"/>
      <c r="R4" s="449"/>
      <c r="S4" s="452"/>
      <c r="T4" s="453"/>
      <c r="U4" s="448"/>
      <c r="V4" s="448"/>
      <c r="W4" s="448"/>
      <c r="X4" s="448"/>
      <c r="Y4" s="448"/>
      <c r="Z4" s="448"/>
      <c r="AA4" s="448"/>
      <c r="AB4" s="448"/>
    </row>
    <row r="5" spans="1:30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320" t="s">
        <v>58</v>
      </c>
      <c r="P5" s="449"/>
      <c r="Q5" s="449"/>
      <c r="R5" s="449"/>
      <c r="S5" s="454">
        <f>C7</f>
        <v>0</v>
      </c>
      <c r="T5" s="455"/>
      <c r="U5" s="448"/>
      <c r="V5" s="448"/>
      <c r="W5" s="448"/>
      <c r="X5" s="448"/>
      <c r="Y5" s="448"/>
      <c r="Z5" s="448"/>
      <c r="AA5" s="448"/>
      <c r="AB5" s="448"/>
    </row>
    <row r="6" spans="1:30">
      <c r="B6" s="1"/>
      <c r="C6" s="1" t="s">
        <v>230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40"/>
      <c r="P6" s="50"/>
      <c r="Q6" s="191"/>
      <c r="R6" s="319" t="s">
        <v>261</v>
      </c>
      <c r="S6" s="484"/>
      <c r="T6" s="485"/>
      <c r="U6" s="182"/>
      <c r="V6" s="181" t="s">
        <v>143</v>
      </c>
      <c r="W6" s="181"/>
      <c r="X6" s="181"/>
      <c r="Y6" s="181"/>
      <c r="Z6" s="181"/>
      <c r="AA6" s="181"/>
      <c r="AB6" s="181"/>
    </row>
    <row r="7" spans="1:30" ht="26">
      <c r="B7" s="1"/>
      <c r="C7" s="172"/>
      <c r="D7" s="1"/>
      <c r="E7" s="1"/>
      <c r="F7" s="1"/>
      <c r="G7" s="1" t="s">
        <v>40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V7" s="183" t="s">
        <v>106</v>
      </c>
      <c r="W7" s="184" t="s">
        <v>73</v>
      </c>
      <c r="X7" s="184" t="s">
        <v>144</v>
      </c>
      <c r="Y7" s="184" t="s">
        <v>141</v>
      </c>
      <c r="Z7" s="184" t="s">
        <v>94</v>
      </c>
      <c r="AA7" s="185" t="s">
        <v>145</v>
      </c>
    </row>
    <row r="8" spans="1:30" ht="27" customHeight="1">
      <c r="B8" s="327" t="s">
        <v>41</v>
      </c>
      <c r="C8" s="328"/>
      <c r="D8" s="51" t="s">
        <v>42</v>
      </c>
      <c r="E8" s="51" t="s">
        <v>43</v>
      </c>
      <c r="F8" s="51" t="s">
        <v>44</v>
      </c>
      <c r="G8" s="51" t="s">
        <v>45</v>
      </c>
      <c r="H8" s="51" t="s">
        <v>46</v>
      </c>
      <c r="I8" s="51" t="s">
        <v>47</v>
      </c>
      <c r="J8" s="51" t="s">
        <v>48</v>
      </c>
      <c r="K8" s="51" t="s">
        <v>49</v>
      </c>
      <c r="L8" s="51" t="s">
        <v>50</v>
      </c>
      <c r="M8" s="51" t="s">
        <v>51</v>
      </c>
      <c r="N8" s="51" t="s">
        <v>52</v>
      </c>
      <c r="O8" s="51" t="s">
        <v>53</v>
      </c>
      <c r="P8" s="17" t="s">
        <v>54</v>
      </c>
      <c r="Q8" s="68" t="s">
        <v>122</v>
      </c>
      <c r="R8" s="433" t="s">
        <v>8</v>
      </c>
      <c r="S8" s="434"/>
      <c r="T8" s="435"/>
      <c r="U8" s="192"/>
      <c r="V8" s="125">
        <v>1</v>
      </c>
      <c r="W8" s="186">
        <f>(215/12)*1*V8</f>
        <v>17.916666666666668</v>
      </c>
      <c r="X8" s="186">
        <f>1720/12*V8</f>
        <v>143.33333333333334</v>
      </c>
      <c r="Y8" s="123">
        <f>215*V8</f>
        <v>215</v>
      </c>
      <c r="Z8" s="123">
        <f>8*V8</f>
        <v>8</v>
      </c>
      <c r="AA8" s="123">
        <f>W8/(215/12)*12</f>
        <v>12</v>
      </c>
      <c r="AC8" s="70"/>
      <c r="AD8" s="70"/>
    </row>
    <row r="9" spans="1:30" ht="15.5">
      <c r="A9" s="22"/>
      <c r="B9" s="430" t="s">
        <v>113</v>
      </c>
      <c r="C9" s="431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80"/>
      <c r="Q9" s="81"/>
      <c r="R9" s="436"/>
      <c r="S9" s="436"/>
      <c r="T9" s="437"/>
      <c r="AC9" s="70"/>
      <c r="AD9" s="70"/>
    </row>
    <row r="10" spans="1:30">
      <c r="A10" s="22"/>
      <c r="B10" s="401" t="str">
        <f>"This EU project "&amp;'Total days'!$S$6</f>
        <v xml:space="preserve">This EU project </v>
      </c>
      <c r="C10" s="402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7"/>
      <c r="Q10" s="78"/>
      <c r="R10" s="438"/>
      <c r="S10" s="438"/>
      <c r="T10" s="439"/>
      <c r="U10" s="187"/>
      <c r="V10" s="69" t="s">
        <v>142</v>
      </c>
      <c r="W10" s="69"/>
      <c r="X10" s="69"/>
      <c r="Y10" s="69"/>
      <c r="Z10" s="69"/>
      <c r="AC10" s="70"/>
      <c r="AD10" s="70"/>
    </row>
    <row r="11" spans="1:30">
      <c r="A11" s="22"/>
      <c r="B11" s="55" t="s">
        <v>11</v>
      </c>
      <c r="C11" s="56">
        <f>(January!C10)</f>
        <v>0</v>
      </c>
      <c r="D11" s="57">
        <f>SUM(January!AJ10)</f>
        <v>0</v>
      </c>
      <c r="E11" s="57">
        <f>SUM(February!AJ10)</f>
        <v>0</v>
      </c>
      <c r="F11" s="57">
        <f>SUM(March!AJ10)</f>
        <v>0</v>
      </c>
      <c r="G11" s="57">
        <f>SUM(April!AJ10)</f>
        <v>0</v>
      </c>
      <c r="H11" s="57">
        <f>SUM(May!AJ10)</f>
        <v>0</v>
      </c>
      <c r="I11" s="58">
        <f>SUM(June!AJ10)</f>
        <v>0</v>
      </c>
      <c r="J11" s="58">
        <f>SUM(July!AJ10)</f>
        <v>0</v>
      </c>
      <c r="K11" s="57">
        <f>SUM(August!AJ10)</f>
        <v>0</v>
      </c>
      <c r="L11" s="57">
        <f>SUM(September!AJ10)</f>
        <v>0</v>
      </c>
      <c r="M11" s="57">
        <f>SUM(October!AJ10)</f>
        <v>0</v>
      </c>
      <c r="N11" s="57">
        <f>SUM(November!AJ10)</f>
        <v>0</v>
      </c>
      <c r="O11" s="57">
        <f>SUM(December!AJ10)</f>
        <v>0</v>
      </c>
      <c r="P11" s="199">
        <f>SUM(D11:O11)</f>
        <v>0</v>
      </c>
      <c r="Q11" s="200">
        <f>SUM(January!AK10+February!AK10+March!AK10+April!AK10+May!AK10+June!AK10+July!AK10+August!AK10+September!AK10+October!AK10+November!AK10+December!AK10)</f>
        <v>0</v>
      </c>
      <c r="R11" s="326"/>
      <c r="S11" s="326"/>
      <c r="T11" s="432"/>
      <c r="U11" s="188"/>
      <c r="V11" s="69" t="s">
        <v>229</v>
      </c>
      <c r="W11" s="69"/>
      <c r="X11" s="69"/>
      <c r="Y11" s="69"/>
      <c r="Z11" s="69"/>
      <c r="AC11" s="70"/>
      <c r="AD11" s="70"/>
    </row>
    <row r="12" spans="1:30">
      <c r="A12" s="22"/>
      <c r="B12" s="55" t="s">
        <v>12</v>
      </c>
      <c r="C12" s="56">
        <f>(January!C11)</f>
        <v>0</v>
      </c>
      <c r="D12" s="57">
        <f>SUM(January!AJ11)</f>
        <v>0</v>
      </c>
      <c r="E12" s="57">
        <f>SUM(February!AJ11)</f>
        <v>0</v>
      </c>
      <c r="F12" s="57">
        <f>SUM(March!AJ11)</f>
        <v>0</v>
      </c>
      <c r="G12" s="57">
        <f>SUM(April!AJ11)</f>
        <v>0</v>
      </c>
      <c r="H12" s="57">
        <f>SUM(May!AJ11)</f>
        <v>0</v>
      </c>
      <c r="I12" s="58">
        <f>SUM(June!AJ11)</f>
        <v>0</v>
      </c>
      <c r="J12" s="58">
        <f>SUM(July!AJ11)</f>
        <v>0</v>
      </c>
      <c r="K12" s="57">
        <f>SUM(August!AJ11)</f>
        <v>0</v>
      </c>
      <c r="L12" s="57">
        <f>SUM(September!AJ11)</f>
        <v>0</v>
      </c>
      <c r="M12" s="57">
        <f>SUM(October!AJ11)</f>
        <v>0</v>
      </c>
      <c r="N12" s="57">
        <f>SUM(November!AJ11)</f>
        <v>0</v>
      </c>
      <c r="O12" s="57">
        <f>SUM(December!AJ11)</f>
        <v>0</v>
      </c>
      <c r="P12" s="199">
        <f t="shared" ref="P12:P37" si="0">SUM(D12:O12)</f>
        <v>0</v>
      </c>
      <c r="Q12" s="200">
        <f>SUM(January!AK11+February!AK11+March!AK11+April!AK11+May!AK11+June!AK11+July!AK11+August!AK11+September!AK11+October!AK11+November!AK11+December!AK11)</f>
        <v>0</v>
      </c>
      <c r="R12" s="326"/>
      <c r="S12" s="326"/>
      <c r="T12" s="432"/>
      <c r="U12" s="188"/>
      <c r="V12" s="180" t="s">
        <v>105</v>
      </c>
      <c r="W12" s="178"/>
      <c r="X12" s="178"/>
      <c r="Y12" s="175"/>
      <c r="Z12" s="177">
        <v>1720</v>
      </c>
      <c r="AC12" s="70"/>
      <c r="AD12" s="70"/>
    </row>
    <row r="13" spans="1:30">
      <c r="A13" s="22"/>
      <c r="B13" s="55" t="s">
        <v>13</v>
      </c>
      <c r="C13" s="56">
        <f>(January!C12)</f>
        <v>0</v>
      </c>
      <c r="D13" s="57">
        <f>SUM(January!AJ12)</f>
        <v>0</v>
      </c>
      <c r="E13" s="57">
        <f>SUM(February!AJ12)</f>
        <v>0</v>
      </c>
      <c r="F13" s="57">
        <f>SUM(March!AJ12)</f>
        <v>0</v>
      </c>
      <c r="G13" s="57">
        <f>SUM(April!AJ12)</f>
        <v>0</v>
      </c>
      <c r="H13" s="57">
        <f>SUM(May!AJ12)</f>
        <v>0</v>
      </c>
      <c r="I13" s="58">
        <f>SUM(June!AJ12)</f>
        <v>0</v>
      </c>
      <c r="J13" s="58">
        <f>SUM(July!AJ12)</f>
        <v>0</v>
      </c>
      <c r="K13" s="57">
        <f>SUM(August!AJ12)</f>
        <v>0</v>
      </c>
      <c r="L13" s="57">
        <f>SUM(September!AJ12)</f>
        <v>0</v>
      </c>
      <c r="M13" s="57">
        <f>SUM(October!AJ12)</f>
        <v>0</v>
      </c>
      <c r="N13" s="57">
        <f>SUM(November!AJ12)</f>
        <v>0</v>
      </c>
      <c r="O13" s="57">
        <f>SUM(December!AJ12)</f>
        <v>0</v>
      </c>
      <c r="P13" s="199">
        <f t="shared" si="0"/>
        <v>0</v>
      </c>
      <c r="Q13" s="200">
        <f>SUM(January!AK12+February!AK12+March!AK12+April!AK12+May!AK12+June!AK12+July!AK12+August!AK12+September!AK12+October!AK12+November!AK12+December!AK12)</f>
        <v>0</v>
      </c>
      <c r="R13" s="326"/>
      <c r="S13" s="326"/>
      <c r="T13" s="432"/>
      <c r="U13" s="188"/>
      <c r="V13" s="189" t="s">
        <v>104</v>
      </c>
      <c r="W13" s="174"/>
      <c r="X13" s="174"/>
      <c r="Y13" s="176"/>
      <c r="Z13" s="177">
        <v>215</v>
      </c>
      <c r="AC13" s="70"/>
      <c r="AD13" s="70"/>
    </row>
    <row r="14" spans="1:30">
      <c r="A14" s="22"/>
      <c r="B14" s="55" t="s">
        <v>14</v>
      </c>
      <c r="C14" s="56">
        <f>(January!C13)</f>
        <v>0</v>
      </c>
      <c r="D14" s="57">
        <f>SUM(January!AJ13)</f>
        <v>0</v>
      </c>
      <c r="E14" s="57">
        <f>SUM(February!AJ13)</f>
        <v>0</v>
      </c>
      <c r="F14" s="57">
        <f>SUM(March!AJ13)</f>
        <v>0</v>
      </c>
      <c r="G14" s="57">
        <f>SUM(April!AJ13)</f>
        <v>0</v>
      </c>
      <c r="H14" s="57">
        <f>SUM(May!AJ13)</f>
        <v>0</v>
      </c>
      <c r="I14" s="58">
        <f>SUM(June!AJ13)</f>
        <v>0</v>
      </c>
      <c r="J14" s="58">
        <f>SUM(July!AJ13)</f>
        <v>0</v>
      </c>
      <c r="K14" s="57">
        <f>SUM(August!AJ13)</f>
        <v>0</v>
      </c>
      <c r="L14" s="57">
        <f>SUM(September!AJ13)</f>
        <v>0</v>
      </c>
      <c r="M14" s="57">
        <f>SUM(October!AJ13)</f>
        <v>0</v>
      </c>
      <c r="N14" s="57">
        <f>SUM(November!AJ13)</f>
        <v>0</v>
      </c>
      <c r="O14" s="57">
        <f>SUM(December!AJ13)</f>
        <v>0</v>
      </c>
      <c r="P14" s="199">
        <f t="shared" si="0"/>
        <v>0</v>
      </c>
      <c r="Q14" s="200">
        <f>SUM(January!AK13+February!AK13+March!AK13+April!AK13+May!AK13+June!AK13+July!AK13+August!AK13+September!AK13+October!AK13+November!AK13+December!AK13)</f>
        <v>0</v>
      </c>
      <c r="R14" s="326"/>
      <c r="S14" s="326"/>
      <c r="T14" s="432"/>
      <c r="U14" s="188"/>
      <c r="V14" s="190" t="s">
        <v>103</v>
      </c>
      <c r="W14" s="174"/>
      <c r="X14" s="174"/>
      <c r="Y14" s="176"/>
      <c r="Z14" s="123">
        <v>17.920000000000002</v>
      </c>
      <c r="AC14" s="70"/>
      <c r="AD14" s="70"/>
    </row>
    <row r="15" spans="1:30">
      <c r="A15" s="22"/>
      <c r="B15" s="55" t="s">
        <v>15</v>
      </c>
      <c r="C15" s="56">
        <f>(January!C14)</f>
        <v>0</v>
      </c>
      <c r="D15" s="57">
        <f>SUM(January!AJ14)</f>
        <v>0</v>
      </c>
      <c r="E15" s="57">
        <f>SUM(February!AJ14)</f>
        <v>0</v>
      </c>
      <c r="F15" s="57">
        <f>SUM(March!AJ14)</f>
        <v>0</v>
      </c>
      <c r="G15" s="57">
        <f>SUM(April!AJ14)</f>
        <v>0</v>
      </c>
      <c r="H15" s="57">
        <f>SUM(May!AJ14)</f>
        <v>0</v>
      </c>
      <c r="I15" s="58">
        <f>SUM(June!AJ14)</f>
        <v>0</v>
      </c>
      <c r="J15" s="58">
        <f>SUM(July!AJ14)</f>
        <v>0</v>
      </c>
      <c r="K15" s="57">
        <f>SUM(August!AJ14)</f>
        <v>0</v>
      </c>
      <c r="L15" s="57">
        <f>SUM(September!AJ14)</f>
        <v>0</v>
      </c>
      <c r="M15" s="57">
        <f>SUM(October!AJ14)</f>
        <v>0</v>
      </c>
      <c r="N15" s="57">
        <f>SUM(November!AJ14)</f>
        <v>0</v>
      </c>
      <c r="O15" s="57">
        <f>SUM(December!AJ14)</f>
        <v>0</v>
      </c>
      <c r="P15" s="199">
        <f t="shared" si="0"/>
        <v>0</v>
      </c>
      <c r="Q15" s="200">
        <f>SUM(January!AK14+February!AK14+March!AK14+April!AK14+May!AK14+June!AK14+July!AK14+August!AK14+September!AK14+October!AK14+November!AK14+December!AK14)</f>
        <v>0</v>
      </c>
      <c r="R15" s="326"/>
      <c r="S15" s="326"/>
      <c r="T15" s="432"/>
      <c r="U15" s="188"/>
      <c r="V15" s="180" t="s">
        <v>102</v>
      </c>
      <c r="W15" s="178"/>
      <c r="X15" s="178"/>
      <c r="Y15" s="175"/>
      <c r="Z15" s="123">
        <v>143.33000000000001</v>
      </c>
      <c r="AC15" s="70"/>
      <c r="AD15" s="70"/>
    </row>
    <row r="16" spans="1:30">
      <c r="A16" s="22"/>
      <c r="B16" s="55" t="s">
        <v>16</v>
      </c>
      <c r="C16" s="56">
        <f>(January!C15)</f>
        <v>0</v>
      </c>
      <c r="D16" s="57">
        <f>SUM(January!AJ15)</f>
        <v>0</v>
      </c>
      <c r="E16" s="57">
        <f>SUM(February!AJ15)</f>
        <v>0</v>
      </c>
      <c r="F16" s="57">
        <f>SUM(March!AJ15)</f>
        <v>0</v>
      </c>
      <c r="G16" s="57">
        <f>SUM(April!AJ15)</f>
        <v>0</v>
      </c>
      <c r="H16" s="57">
        <f>SUM(May!AJ15)</f>
        <v>0</v>
      </c>
      <c r="I16" s="58">
        <f>SUM(June!AJ15)</f>
        <v>0</v>
      </c>
      <c r="J16" s="58">
        <f>SUM(July!AJ15)</f>
        <v>0</v>
      </c>
      <c r="K16" s="57">
        <f>SUM(August!AJ15)</f>
        <v>0</v>
      </c>
      <c r="L16" s="57">
        <f>SUM(September!AJ15)</f>
        <v>0</v>
      </c>
      <c r="M16" s="57">
        <f>SUM(October!AJ15)</f>
        <v>0</v>
      </c>
      <c r="N16" s="57">
        <f>SUM(November!AJ15)</f>
        <v>0</v>
      </c>
      <c r="O16" s="57">
        <f>SUM(December!AJ15)</f>
        <v>0</v>
      </c>
      <c r="P16" s="199">
        <f t="shared" si="0"/>
        <v>0</v>
      </c>
      <c r="Q16" s="200">
        <f>SUM(January!AK15+February!AK15+March!AK15+April!AK15+May!AK15+June!AK15+July!AK15+August!AK15+September!AK15+October!AK15+November!AK15+December!AK15)</f>
        <v>0</v>
      </c>
      <c r="R16" s="326"/>
      <c r="S16" s="326"/>
      <c r="T16" s="432"/>
      <c r="U16" s="188"/>
      <c r="V16" s="173" t="s">
        <v>123</v>
      </c>
      <c r="W16" s="180"/>
      <c r="X16" s="178"/>
      <c r="Y16" s="175"/>
      <c r="Z16" s="177">
        <v>12</v>
      </c>
      <c r="AC16" s="70"/>
      <c r="AD16" s="70"/>
    </row>
    <row r="17" spans="1:31">
      <c r="A17" s="22"/>
      <c r="B17" s="55" t="s">
        <v>17</v>
      </c>
      <c r="C17" s="56">
        <f>(January!C16)</f>
        <v>0</v>
      </c>
      <c r="D17" s="57">
        <f>SUM(January!AJ16)</f>
        <v>0</v>
      </c>
      <c r="E17" s="57">
        <f>SUM(February!AJ16)</f>
        <v>0</v>
      </c>
      <c r="F17" s="57">
        <f>SUM(March!AJ16)</f>
        <v>0</v>
      </c>
      <c r="G17" s="57">
        <f>SUM(April!AJ16)</f>
        <v>0</v>
      </c>
      <c r="H17" s="57">
        <f>SUM(May!AJ16)</f>
        <v>0</v>
      </c>
      <c r="I17" s="58">
        <f>SUM(June!AJ16)</f>
        <v>0</v>
      </c>
      <c r="J17" s="58">
        <f>SUM(July!AJ16)</f>
        <v>0</v>
      </c>
      <c r="K17" s="57">
        <f>SUM(August!AJ16)</f>
        <v>0</v>
      </c>
      <c r="L17" s="57">
        <f>SUM(September!AJ16)</f>
        <v>0</v>
      </c>
      <c r="M17" s="57">
        <f>SUM(October!AJ16)</f>
        <v>0</v>
      </c>
      <c r="N17" s="57">
        <f>SUM(November!AJ16)</f>
        <v>0</v>
      </c>
      <c r="O17" s="57">
        <f>SUM(December!AJ16)</f>
        <v>0</v>
      </c>
      <c r="P17" s="199">
        <f t="shared" si="0"/>
        <v>0</v>
      </c>
      <c r="Q17" s="200">
        <f>SUM(January!AK16+February!AK16+March!AK16+April!AK16+May!AK16+June!AK16+July!AK16+August!AK16+September!AK16+October!AK16+November!AK16+December!AK16)</f>
        <v>0</v>
      </c>
      <c r="R17" s="326"/>
      <c r="S17" s="326"/>
      <c r="T17" s="432"/>
      <c r="U17" s="73"/>
      <c r="V17" s="70"/>
      <c r="W17" s="70"/>
      <c r="X17" s="70"/>
      <c r="Y17" s="70"/>
      <c r="Z17" s="70"/>
      <c r="AA17" s="70"/>
      <c r="AB17" s="70"/>
      <c r="AC17" s="70"/>
      <c r="AD17" s="70"/>
      <c r="AE17" s="70"/>
    </row>
    <row r="18" spans="1:31">
      <c r="A18" s="22"/>
      <c r="B18" s="55" t="s">
        <v>18</v>
      </c>
      <c r="C18" s="56">
        <f>(January!C17)</f>
        <v>0</v>
      </c>
      <c r="D18" s="57">
        <f>SUM(January!AJ17)</f>
        <v>0</v>
      </c>
      <c r="E18" s="57">
        <f>SUM(February!AJ17)</f>
        <v>0</v>
      </c>
      <c r="F18" s="57">
        <f>SUM(March!AJ17)</f>
        <v>0</v>
      </c>
      <c r="G18" s="57">
        <f>SUM(April!AJ17)</f>
        <v>0</v>
      </c>
      <c r="H18" s="57">
        <f>SUM(May!AJ17)</f>
        <v>0</v>
      </c>
      <c r="I18" s="58">
        <f>SUM(June!AJ17)</f>
        <v>0</v>
      </c>
      <c r="J18" s="58">
        <f>SUM(July!AJ17)</f>
        <v>0</v>
      </c>
      <c r="K18" s="57">
        <f>SUM(August!AJ17)</f>
        <v>0</v>
      </c>
      <c r="L18" s="57">
        <f>SUM(September!AJ17)</f>
        <v>0</v>
      </c>
      <c r="M18" s="57">
        <f>SUM(October!AJ17)</f>
        <v>0</v>
      </c>
      <c r="N18" s="57">
        <f>SUM(November!AJ17)</f>
        <v>0</v>
      </c>
      <c r="O18" s="57">
        <f>SUM(December!AJ17)</f>
        <v>0</v>
      </c>
      <c r="P18" s="199">
        <f t="shared" si="0"/>
        <v>0</v>
      </c>
      <c r="Q18" s="200">
        <f>SUM(January!AK17+February!AK17+March!AK17+April!AK17+May!AK17+June!AK17+July!AK17+August!AK17+September!AK17+October!AK17+November!AK17+December!AK17)</f>
        <v>0</v>
      </c>
      <c r="R18" s="326"/>
      <c r="S18" s="326"/>
      <c r="T18" s="432"/>
      <c r="U18" s="73"/>
      <c r="V18" s="70"/>
      <c r="W18" s="70"/>
      <c r="X18" s="70"/>
      <c r="Y18" s="70"/>
      <c r="Z18" s="70"/>
      <c r="AA18" s="70"/>
      <c r="AB18" s="70"/>
      <c r="AC18" s="70"/>
      <c r="AD18" s="70"/>
      <c r="AE18" s="70"/>
    </row>
    <row r="19" spans="1:31">
      <c r="A19" s="22"/>
      <c r="B19" s="55" t="s">
        <v>248</v>
      </c>
      <c r="C19" s="56">
        <f>(January!C18)</f>
        <v>0</v>
      </c>
      <c r="D19" s="57">
        <f>SUM(January!AJ18)</f>
        <v>0</v>
      </c>
      <c r="E19" s="57">
        <f>SUM(February!AJ18)</f>
        <v>0</v>
      </c>
      <c r="F19" s="57">
        <f>SUM(March!AJ18)</f>
        <v>0</v>
      </c>
      <c r="G19" s="57">
        <f>SUM(April!AJ18)</f>
        <v>0</v>
      </c>
      <c r="H19" s="57">
        <f>SUM(May!AJ18)</f>
        <v>0</v>
      </c>
      <c r="I19" s="58">
        <f>SUM(June!AJ18)</f>
        <v>0</v>
      </c>
      <c r="J19" s="58">
        <f>SUM(July!AJ18)</f>
        <v>0</v>
      </c>
      <c r="K19" s="57">
        <f>SUM(August!AJ18)</f>
        <v>0</v>
      </c>
      <c r="L19" s="57">
        <f>SUM(September!AJ18)</f>
        <v>0</v>
      </c>
      <c r="M19" s="57">
        <f>SUM(October!AJ18)</f>
        <v>0</v>
      </c>
      <c r="N19" s="57">
        <f>SUM(November!AJ18)</f>
        <v>0</v>
      </c>
      <c r="O19" s="57">
        <f>SUM(December!AJ18)</f>
        <v>0</v>
      </c>
      <c r="P19" s="199">
        <f t="shared" si="0"/>
        <v>0</v>
      </c>
      <c r="Q19" s="200">
        <f>SUM(January!AK18+February!AK18+March!AK18+April!AK18+May!AK18+June!AK18+July!AK18+August!AK18+September!AK18+October!AK18+November!AK18+December!AK18)</f>
        <v>0</v>
      </c>
      <c r="R19" s="326"/>
      <c r="S19" s="326"/>
      <c r="T19" s="432"/>
      <c r="U19" s="73"/>
      <c r="V19" s="70"/>
      <c r="W19" s="70"/>
      <c r="X19" s="70"/>
      <c r="Y19" s="70"/>
      <c r="Z19" s="70"/>
      <c r="AA19" s="70"/>
      <c r="AB19" s="70"/>
      <c r="AC19" s="70"/>
      <c r="AD19" s="70"/>
      <c r="AE19" s="70"/>
    </row>
    <row r="20" spans="1:31">
      <c r="A20" s="22"/>
      <c r="B20" s="316" t="s">
        <v>249</v>
      </c>
      <c r="C20" s="56">
        <f>(January!C19)</f>
        <v>0</v>
      </c>
      <c r="D20" s="57">
        <f>SUM(January!AJ19)</f>
        <v>0</v>
      </c>
      <c r="E20" s="57">
        <f>SUM(February!AJ19)</f>
        <v>0</v>
      </c>
      <c r="F20" s="57">
        <f>SUM(March!AJ19)</f>
        <v>0</v>
      </c>
      <c r="G20" s="57">
        <f>SUM(April!AJ19)</f>
        <v>0</v>
      </c>
      <c r="H20" s="57">
        <f>SUM(May!AJ19)</f>
        <v>0</v>
      </c>
      <c r="I20" s="58">
        <f>SUM(June!AJ19)</f>
        <v>0</v>
      </c>
      <c r="J20" s="58">
        <f>SUM(July!AJ19)</f>
        <v>0</v>
      </c>
      <c r="K20" s="57">
        <f>SUM(August!AJ19)</f>
        <v>0</v>
      </c>
      <c r="L20" s="57">
        <f>SUM(September!AJ19)</f>
        <v>0</v>
      </c>
      <c r="M20" s="57">
        <f>SUM(October!AJ19)</f>
        <v>0</v>
      </c>
      <c r="N20" s="57">
        <f>SUM(November!AJ19)</f>
        <v>0</v>
      </c>
      <c r="O20" s="57">
        <f>SUM(December!AJ19)</f>
        <v>0</v>
      </c>
      <c r="P20" s="199">
        <f t="shared" si="0"/>
        <v>0</v>
      </c>
      <c r="Q20" s="200">
        <f>SUM(January!AK19+February!AK19+March!AK19+April!AK19+May!AK19+June!AK19+July!AK19+August!AK19+September!AK19+October!AK19+November!AK19+December!AK19)</f>
        <v>0</v>
      </c>
      <c r="R20" s="326"/>
      <c r="S20" s="326"/>
      <c r="T20" s="432"/>
      <c r="U20" s="73"/>
      <c r="V20" s="70"/>
      <c r="W20" s="70"/>
      <c r="X20" s="70"/>
      <c r="Y20" s="70"/>
      <c r="Z20" s="70"/>
      <c r="AA20" s="70"/>
      <c r="AB20" s="70"/>
      <c r="AC20" s="70"/>
      <c r="AD20" s="70"/>
      <c r="AE20" s="70"/>
    </row>
    <row r="21" spans="1:31" ht="15" thickBot="1">
      <c r="A21" s="22"/>
      <c r="B21" s="445" t="s">
        <v>110</v>
      </c>
      <c r="C21" s="446"/>
      <c r="D21" s="211">
        <f>SUM(D11:D20)</f>
        <v>0</v>
      </c>
      <c r="E21" s="211">
        <f t="shared" ref="E21:O21" si="1">SUM(E11:E20)</f>
        <v>0</v>
      </c>
      <c r="F21" s="211">
        <f t="shared" si="1"/>
        <v>0</v>
      </c>
      <c r="G21" s="211">
        <f t="shared" si="1"/>
        <v>0</v>
      </c>
      <c r="H21" s="211">
        <f t="shared" si="1"/>
        <v>0</v>
      </c>
      <c r="I21" s="211">
        <f t="shared" si="1"/>
        <v>0</v>
      </c>
      <c r="J21" s="211">
        <f t="shared" si="1"/>
        <v>0</v>
      </c>
      <c r="K21" s="211">
        <f t="shared" si="1"/>
        <v>0</v>
      </c>
      <c r="L21" s="211">
        <f t="shared" si="1"/>
        <v>0</v>
      </c>
      <c r="M21" s="211">
        <f t="shared" si="1"/>
        <v>0</v>
      </c>
      <c r="N21" s="211">
        <f t="shared" si="1"/>
        <v>0</v>
      </c>
      <c r="O21" s="211">
        <f t="shared" si="1"/>
        <v>0</v>
      </c>
      <c r="P21" s="201">
        <f t="shared" si="0"/>
        <v>0</v>
      </c>
      <c r="Q21" s="202"/>
      <c r="R21" s="440"/>
      <c r="S21" s="440"/>
      <c r="T21" s="439"/>
      <c r="U21" s="74"/>
      <c r="V21" s="70"/>
      <c r="W21" s="70"/>
      <c r="X21" s="70"/>
      <c r="Y21" s="70"/>
      <c r="Z21" s="70"/>
      <c r="AA21" s="70"/>
      <c r="AB21" s="70"/>
      <c r="AC21" s="70"/>
      <c r="AD21" s="70"/>
      <c r="AE21" s="70"/>
    </row>
    <row r="22" spans="1:31" ht="15.5" thickTop="1" thickBot="1">
      <c r="A22" s="22"/>
      <c r="B22" s="82" t="s">
        <v>112</v>
      </c>
      <c r="C22" s="83"/>
      <c r="D22" s="212">
        <f>SUM(January!$AK$20)</f>
        <v>0</v>
      </c>
      <c r="E22" s="213">
        <f>SUM(February!$AK$20)</f>
        <v>0</v>
      </c>
      <c r="F22" s="213">
        <f>SUM(March!$AK$20)</f>
        <v>0</v>
      </c>
      <c r="G22" s="213">
        <f>SUM(April!$AK$20)</f>
        <v>0</v>
      </c>
      <c r="H22" s="213">
        <f>SUM(May!$AK$20)</f>
        <v>0</v>
      </c>
      <c r="I22" s="213">
        <f>SUM(June!$AK$20)</f>
        <v>0</v>
      </c>
      <c r="J22" s="213">
        <f>SUM(July!$AK$20)</f>
        <v>0</v>
      </c>
      <c r="K22" s="213">
        <f>SUM(August!$AK$20)</f>
        <v>0</v>
      </c>
      <c r="L22" s="213">
        <f>SUM(September!$AK$20)</f>
        <v>0</v>
      </c>
      <c r="M22" s="213">
        <f>SUM(October!$AK$20)</f>
        <v>0</v>
      </c>
      <c r="N22" s="213">
        <f>SUM(November!$AK$20)</f>
        <v>0</v>
      </c>
      <c r="O22" s="213">
        <f>SUM(December!$AK$20)</f>
        <v>0</v>
      </c>
      <c r="P22" s="203"/>
      <c r="Q22" s="204">
        <f>SUM(D22:P22)</f>
        <v>0</v>
      </c>
      <c r="R22" s="84"/>
      <c r="S22" s="84"/>
      <c r="T22" s="85"/>
      <c r="U22" s="74"/>
      <c r="V22" s="70"/>
      <c r="W22" s="70"/>
      <c r="X22" s="70"/>
      <c r="Y22" s="70"/>
      <c r="Z22" s="70"/>
      <c r="AA22" s="70"/>
      <c r="AB22" s="70"/>
      <c r="AC22" s="70"/>
      <c r="AD22" s="70"/>
      <c r="AE22" s="70"/>
    </row>
    <row r="23" spans="1:31" ht="15" thickTop="1">
      <c r="A23" s="22"/>
      <c r="B23" s="441" t="s">
        <v>114</v>
      </c>
      <c r="C23" s="442"/>
      <c r="D23" s="443"/>
      <c r="E23" s="443"/>
      <c r="F23" s="443"/>
      <c r="G23" s="443"/>
      <c r="H23" s="443"/>
      <c r="I23" s="443"/>
      <c r="J23" s="443"/>
      <c r="K23" s="443"/>
      <c r="L23" s="443"/>
      <c r="M23" s="443"/>
      <c r="N23" s="443"/>
      <c r="O23" s="443"/>
      <c r="P23" s="443"/>
      <c r="Q23" s="443"/>
      <c r="R23" s="442"/>
      <c r="S23" s="442"/>
      <c r="T23" s="444"/>
      <c r="U23" s="72"/>
      <c r="V23" s="70"/>
      <c r="W23" s="70"/>
      <c r="X23" s="70"/>
      <c r="Y23" s="70"/>
      <c r="Z23" s="70"/>
      <c r="AA23" s="70"/>
      <c r="AB23" s="70"/>
      <c r="AC23" s="70"/>
      <c r="AD23" s="70"/>
      <c r="AE23" s="70"/>
    </row>
    <row r="24" spans="1:31">
      <c r="A24" s="22"/>
      <c r="B24" s="56">
        <f>(January!B22)</f>
        <v>0</v>
      </c>
      <c r="C24" s="56">
        <f>(January!C22)</f>
        <v>0</v>
      </c>
      <c r="D24" s="57">
        <f>SUM(January!AJ22)</f>
        <v>0</v>
      </c>
      <c r="E24" s="57">
        <f>SUM(February!AJ22)</f>
        <v>0</v>
      </c>
      <c r="F24" s="57">
        <f>SUM(March!AJ22)</f>
        <v>0</v>
      </c>
      <c r="G24" s="57">
        <f>SUM(April!AJ22)</f>
        <v>0</v>
      </c>
      <c r="H24" s="57">
        <f>SUM(May!AJ22)</f>
        <v>0</v>
      </c>
      <c r="I24" s="58">
        <f>SUM(June!AJ22)</f>
        <v>0</v>
      </c>
      <c r="J24" s="58">
        <f>SUM(July!AJ22)</f>
        <v>0</v>
      </c>
      <c r="K24" s="57">
        <f>SUM(August!AJ22)</f>
        <v>0</v>
      </c>
      <c r="L24" s="57">
        <f>SUM(September!AJ22)</f>
        <v>0</v>
      </c>
      <c r="M24" s="57">
        <f>SUM(October!AJ22)</f>
        <v>0</v>
      </c>
      <c r="N24" s="57">
        <f>SUM(November!AJ22)</f>
        <v>0</v>
      </c>
      <c r="O24" s="57">
        <f>SUM(December!AJ22)</f>
        <v>0</v>
      </c>
      <c r="P24" s="199">
        <f t="shared" si="0"/>
        <v>0</v>
      </c>
      <c r="Q24" s="200">
        <f>SUM(January!AK22+February!AK22+March!AK22+April!AK22+May!AK22+June!AK22+July!AK22+August!AK22+September!AK22+October!AK22+November!AK22+December!AK22)</f>
        <v>0</v>
      </c>
      <c r="R24" s="326"/>
      <c r="S24" s="326"/>
      <c r="T24" s="432"/>
      <c r="U24" s="73"/>
      <c r="V24" s="70"/>
      <c r="W24" s="70"/>
      <c r="X24" s="70"/>
      <c r="Y24" s="70"/>
      <c r="Z24" s="70"/>
      <c r="AA24" s="70"/>
      <c r="AB24" s="70"/>
      <c r="AC24" s="70"/>
      <c r="AD24" s="70"/>
      <c r="AE24" s="70"/>
    </row>
    <row r="25" spans="1:31">
      <c r="A25" s="22"/>
      <c r="B25" s="56">
        <f>(January!B23)</f>
        <v>0</v>
      </c>
      <c r="C25" s="56">
        <f>(January!C23)</f>
        <v>0</v>
      </c>
      <c r="D25" s="57">
        <f>SUM(January!AJ23)</f>
        <v>0</v>
      </c>
      <c r="E25" s="57">
        <f>SUM(February!AJ23)</f>
        <v>0</v>
      </c>
      <c r="F25" s="57">
        <f>SUM(March!AJ23)</f>
        <v>0</v>
      </c>
      <c r="G25" s="57">
        <f>SUM(April!AJ23)</f>
        <v>0</v>
      </c>
      <c r="H25" s="57">
        <f>SUM(May!AJ23)</f>
        <v>0</v>
      </c>
      <c r="I25" s="58">
        <f>SUM(June!AJ23)</f>
        <v>0</v>
      </c>
      <c r="J25" s="58">
        <f>SUM(July!AJ23)</f>
        <v>0</v>
      </c>
      <c r="K25" s="57">
        <f>SUM(August!AJ23)</f>
        <v>0</v>
      </c>
      <c r="L25" s="57">
        <f>SUM(September!AJ23)</f>
        <v>0</v>
      </c>
      <c r="M25" s="57">
        <f>SUM(October!AJ23)</f>
        <v>0</v>
      </c>
      <c r="N25" s="57">
        <f>SUM(November!AJ23)</f>
        <v>0</v>
      </c>
      <c r="O25" s="57">
        <f>SUM(December!AJ23)</f>
        <v>0</v>
      </c>
      <c r="P25" s="199">
        <f t="shared" si="0"/>
        <v>0</v>
      </c>
      <c r="Q25" s="200">
        <f>SUM(January!AK23+February!AK23+March!AK23+April!AK23+May!AK23+June!AK23+July!AK23+August!AK23+September!AK23+October!AK23+November!AK23+December!AK23)</f>
        <v>0</v>
      </c>
      <c r="R25" s="326"/>
      <c r="S25" s="326"/>
      <c r="T25" s="432"/>
      <c r="U25" s="73"/>
      <c r="V25" s="70"/>
      <c r="W25" s="70"/>
      <c r="X25" s="70"/>
      <c r="Y25" s="70"/>
      <c r="Z25" s="70"/>
      <c r="AA25" s="70"/>
      <c r="AB25" s="70"/>
      <c r="AC25" s="70"/>
      <c r="AD25" s="70"/>
      <c r="AE25" s="70"/>
    </row>
    <row r="26" spans="1:31">
      <c r="A26" s="22"/>
      <c r="B26" s="56">
        <f>(January!B24)</f>
        <v>0</v>
      </c>
      <c r="C26" s="56">
        <f>(January!C24)</f>
        <v>0</v>
      </c>
      <c r="D26" s="57">
        <f>SUM(January!AJ24)</f>
        <v>0</v>
      </c>
      <c r="E26" s="57">
        <f>SUM(February!AJ24)</f>
        <v>0</v>
      </c>
      <c r="F26" s="57">
        <f>SUM(March!AJ24)</f>
        <v>0</v>
      </c>
      <c r="G26" s="57">
        <f>SUM(April!AJ24)</f>
        <v>0</v>
      </c>
      <c r="H26" s="57">
        <f>SUM(May!AJ24)</f>
        <v>0</v>
      </c>
      <c r="I26" s="58">
        <f>SUM(June!AJ24)</f>
        <v>0</v>
      </c>
      <c r="J26" s="58">
        <f>SUM(July!AJ24)</f>
        <v>0</v>
      </c>
      <c r="K26" s="57">
        <f>SUM(August!AJ24)</f>
        <v>0</v>
      </c>
      <c r="L26" s="57">
        <f>SUM(September!AJ24)</f>
        <v>0</v>
      </c>
      <c r="M26" s="57">
        <f>SUM(October!AJ24)</f>
        <v>0</v>
      </c>
      <c r="N26" s="57">
        <f>SUM(November!AJ24)</f>
        <v>0</v>
      </c>
      <c r="O26" s="57">
        <f>SUM(December!AJ24)</f>
        <v>0</v>
      </c>
      <c r="P26" s="199">
        <f t="shared" si="0"/>
        <v>0</v>
      </c>
      <c r="Q26" s="200">
        <f>SUM(January!AK24+February!AK24+March!AK24+April!AK24+May!AK24+June!AK24+July!AK24+August!AK24+September!AK24+October!AK24+November!AK24+December!AK24)</f>
        <v>0</v>
      </c>
      <c r="R26" s="326"/>
      <c r="S26" s="326"/>
      <c r="T26" s="432"/>
      <c r="U26" s="73"/>
      <c r="V26" s="70"/>
      <c r="W26" s="70"/>
      <c r="X26" s="70"/>
      <c r="Y26" s="70"/>
      <c r="Z26" s="70"/>
      <c r="AA26" s="70"/>
      <c r="AB26" s="70"/>
      <c r="AC26" s="70"/>
      <c r="AD26" s="70"/>
      <c r="AE26" s="70"/>
    </row>
    <row r="27" spans="1:31">
      <c r="A27" s="22"/>
      <c r="B27" s="56">
        <f>(January!B25)</f>
        <v>0</v>
      </c>
      <c r="C27" s="56">
        <f>(January!C25)</f>
        <v>0</v>
      </c>
      <c r="D27" s="57">
        <f>SUM(January!AJ25)</f>
        <v>0</v>
      </c>
      <c r="E27" s="57">
        <f>SUM(February!AJ25)</f>
        <v>0</v>
      </c>
      <c r="F27" s="57">
        <f>SUM(March!AJ25)</f>
        <v>0</v>
      </c>
      <c r="G27" s="57">
        <f>SUM(April!AJ25)</f>
        <v>0</v>
      </c>
      <c r="H27" s="57">
        <f>SUM(May!AJ25)</f>
        <v>0</v>
      </c>
      <c r="I27" s="58">
        <f>SUM(June!AJ25)</f>
        <v>0</v>
      </c>
      <c r="J27" s="58">
        <f>SUM(July!AJ25)</f>
        <v>0</v>
      </c>
      <c r="K27" s="57">
        <f>SUM(August!AJ25)</f>
        <v>0</v>
      </c>
      <c r="L27" s="57">
        <f>SUM(September!AJ25)</f>
        <v>0</v>
      </c>
      <c r="M27" s="57">
        <f>SUM(October!AJ25)</f>
        <v>0</v>
      </c>
      <c r="N27" s="57">
        <f>SUM(November!AJ25)</f>
        <v>0</v>
      </c>
      <c r="O27" s="57">
        <f>SUM(December!AJ25)</f>
        <v>0</v>
      </c>
      <c r="P27" s="199">
        <f t="shared" si="0"/>
        <v>0</v>
      </c>
      <c r="Q27" s="200">
        <f>SUM(January!AK25+February!AK25+March!AK25+April!AK25+May!AK25+June!AK25+July!AK25+August!AK25+September!AK25+October!AK25+November!AK25+December!AK25)</f>
        <v>0</v>
      </c>
      <c r="R27" s="326"/>
      <c r="S27" s="326"/>
      <c r="T27" s="432"/>
      <c r="U27" s="73"/>
      <c r="V27" s="70"/>
      <c r="W27" s="70"/>
      <c r="X27" s="70"/>
      <c r="Y27" s="70"/>
      <c r="Z27" s="70"/>
      <c r="AA27" s="70"/>
      <c r="AB27" s="70"/>
      <c r="AC27" s="70"/>
      <c r="AD27" s="70"/>
      <c r="AE27" s="70"/>
    </row>
    <row r="28" spans="1:31">
      <c r="A28" s="22"/>
      <c r="B28" s="56">
        <f>(January!B26)</f>
        <v>0</v>
      </c>
      <c r="C28" s="56">
        <f>(January!C26)</f>
        <v>0</v>
      </c>
      <c r="D28" s="57">
        <f>SUM(January!AJ26)</f>
        <v>0</v>
      </c>
      <c r="E28" s="57">
        <f>SUM(February!AJ26)</f>
        <v>0</v>
      </c>
      <c r="F28" s="57">
        <f>SUM(March!AJ26)</f>
        <v>0</v>
      </c>
      <c r="G28" s="57">
        <f>SUM(April!AJ26)</f>
        <v>0</v>
      </c>
      <c r="H28" s="57">
        <f>SUM(May!AJ26)</f>
        <v>0</v>
      </c>
      <c r="I28" s="58">
        <f>SUM(June!AJ26)</f>
        <v>0</v>
      </c>
      <c r="J28" s="58">
        <f>SUM(July!AJ26)</f>
        <v>0</v>
      </c>
      <c r="K28" s="57">
        <f>SUM(August!AJ26)</f>
        <v>0</v>
      </c>
      <c r="L28" s="57">
        <f>SUM(September!AJ26)</f>
        <v>0</v>
      </c>
      <c r="M28" s="57">
        <f>SUM(October!AJ26)</f>
        <v>0</v>
      </c>
      <c r="N28" s="57">
        <f>SUM(November!AJ26)</f>
        <v>0</v>
      </c>
      <c r="O28" s="57">
        <f>SUM(December!AJ26)</f>
        <v>0</v>
      </c>
      <c r="P28" s="199">
        <f t="shared" si="0"/>
        <v>0</v>
      </c>
      <c r="Q28" s="200">
        <f>SUM(January!AK26+February!AK26+March!AK26+April!AK26+May!AK26+June!AK26+July!AK26+August!AK26+September!AK26+October!AK26+November!AK26+December!AK26)</f>
        <v>0</v>
      </c>
      <c r="R28" s="326"/>
      <c r="S28" s="326"/>
      <c r="T28" s="432"/>
      <c r="U28" s="73"/>
      <c r="V28" s="70"/>
      <c r="W28" s="70"/>
      <c r="X28" s="70"/>
      <c r="Y28" s="70"/>
      <c r="Z28" s="70"/>
      <c r="AA28" s="70"/>
      <c r="AB28" s="70"/>
      <c r="AC28" s="70"/>
      <c r="AD28" s="70"/>
      <c r="AE28" s="70"/>
    </row>
    <row r="29" spans="1:31">
      <c r="A29" s="22"/>
      <c r="B29" s="445" t="s">
        <v>111</v>
      </c>
      <c r="C29" s="446"/>
      <c r="D29" s="90">
        <f>SUM(D24:D28)</f>
        <v>0</v>
      </c>
      <c r="E29" s="90">
        <f t="shared" ref="E29:O29" si="2">SUM(E24:E28)</f>
        <v>0</v>
      </c>
      <c r="F29" s="90">
        <f t="shared" si="2"/>
        <v>0</v>
      </c>
      <c r="G29" s="90">
        <f t="shared" si="2"/>
        <v>0</v>
      </c>
      <c r="H29" s="90">
        <f t="shared" si="2"/>
        <v>0</v>
      </c>
      <c r="I29" s="90">
        <f t="shared" si="2"/>
        <v>0</v>
      </c>
      <c r="J29" s="90">
        <f t="shared" si="2"/>
        <v>0</v>
      </c>
      <c r="K29" s="90">
        <f t="shared" si="2"/>
        <v>0</v>
      </c>
      <c r="L29" s="90">
        <f t="shared" si="2"/>
        <v>0</v>
      </c>
      <c r="M29" s="90">
        <f t="shared" si="2"/>
        <v>0</v>
      </c>
      <c r="N29" s="90">
        <f t="shared" si="2"/>
        <v>0</v>
      </c>
      <c r="O29" s="90">
        <f t="shared" si="2"/>
        <v>0</v>
      </c>
      <c r="P29" s="205">
        <f t="shared" si="0"/>
        <v>0</v>
      </c>
      <c r="Q29" s="206">
        <f>SUM(Q24:Q28)</f>
        <v>0</v>
      </c>
      <c r="R29" s="440"/>
      <c r="S29" s="440"/>
      <c r="T29" s="439"/>
      <c r="U29" s="75"/>
      <c r="V29" s="70"/>
      <c r="W29" s="70"/>
      <c r="X29" s="70"/>
      <c r="Y29" s="70"/>
      <c r="Z29" s="70"/>
      <c r="AA29" s="70"/>
      <c r="AB29" s="70"/>
      <c r="AC29" s="70"/>
      <c r="AD29" s="70"/>
      <c r="AE29" s="70"/>
    </row>
    <row r="30" spans="1:31" ht="15" thickBot="1">
      <c r="A30" s="22"/>
      <c r="B30" s="94" t="s">
        <v>22</v>
      </c>
      <c r="C30" s="95"/>
      <c r="D30" s="214">
        <f t="shared" ref="D30:O30" si="3">SUM(D21+D29)</f>
        <v>0</v>
      </c>
      <c r="E30" s="214">
        <f t="shared" si="3"/>
        <v>0</v>
      </c>
      <c r="F30" s="214">
        <f t="shared" si="3"/>
        <v>0</v>
      </c>
      <c r="G30" s="214">
        <f t="shared" si="3"/>
        <v>0</v>
      </c>
      <c r="H30" s="214">
        <f t="shared" si="3"/>
        <v>0</v>
      </c>
      <c r="I30" s="214">
        <f t="shared" si="3"/>
        <v>0</v>
      </c>
      <c r="J30" s="214">
        <f t="shared" si="3"/>
        <v>0</v>
      </c>
      <c r="K30" s="214">
        <f t="shared" si="3"/>
        <v>0</v>
      </c>
      <c r="L30" s="214">
        <f t="shared" si="3"/>
        <v>0</v>
      </c>
      <c r="M30" s="214">
        <f t="shared" si="3"/>
        <v>0</v>
      </c>
      <c r="N30" s="214">
        <f t="shared" si="3"/>
        <v>0</v>
      </c>
      <c r="O30" s="214">
        <f t="shared" si="3"/>
        <v>0</v>
      </c>
      <c r="P30" s="207">
        <f t="shared" si="0"/>
        <v>0</v>
      </c>
      <c r="Q30" s="208"/>
      <c r="R30" s="436"/>
      <c r="S30" s="436"/>
      <c r="T30" s="437"/>
      <c r="U30" s="75"/>
      <c r="V30" s="70"/>
      <c r="W30" s="70"/>
      <c r="X30" s="70"/>
      <c r="Y30" s="70"/>
      <c r="Z30" s="70"/>
      <c r="AA30" s="70"/>
      <c r="AB30" s="70"/>
      <c r="AC30" s="70"/>
      <c r="AD30" s="70"/>
      <c r="AE30" s="70"/>
    </row>
    <row r="31" spans="1:31" ht="15.5" thickTop="1" thickBot="1">
      <c r="A31" s="22"/>
      <c r="B31" s="86" t="s">
        <v>56</v>
      </c>
      <c r="C31" s="87"/>
      <c r="D31" s="215">
        <f>SUM(January!$AK$28)</f>
        <v>0</v>
      </c>
      <c r="E31" s="216">
        <f>SUM(February!$AK$28)</f>
        <v>0</v>
      </c>
      <c r="F31" s="216">
        <f>SUM(March!$AK$28)</f>
        <v>0</v>
      </c>
      <c r="G31" s="216">
        <f>SUM(April!$AK$28)</f>
        <v>0</v>
      </c>
      <c r="H31" s="216">
        <f>SUM(May!$AK$28)</f>
        <v>0</v>
      </c>
      <c r="I31" s="216">
        <f>SUM(June!$AK$28)</f>
        <v>0</v>
      </c>
      <c r="J31" s="216">
        <f>SUM(July!$AK$28)</f>
        <v>0</v>
      </c>
      <c r="K31" s="216">
        <f>SUM(August!$AK$28)</f>
        <v>0</v>
      </c>
      <c r="L31" s="216">
        <f>SUM(September!$AK$28)</f>
        <v>0</v>
      </c>
      <c r="M31" s="216">
        <f>SUM(October!$AK$28)</f>
        <v>0</v>
      </c>
      <c r="N31" s="216">
        <f>SUM(November!$AK$28)</f>
        <v>0</v>
      </c>
      <c r="O31" s="216">
        <f>SUM(December!$AK$28)</f>
        <v>0</v>
      </c>
      <c r="P31" s="209"/>
      <c r="Q31" s="210">
        <f>SUM(D31:P31)</f>
        <v>0</v>
      </c>
      <c r="R31" s="88"/>
      <c r="S31" s="88"/>
      <c r="T31" s="89"/>
      <c r="U31" s="75"/>
      <c r="V31" s="70"/>
      <c r="W31" s="70"/>
      <c r="X31" s="70"/>
      <c r="Y31" s="70"/>
      <c r="Z31" s="70"/>
      <c r="AA31" s="70"/>
      <c r="AB31" s="70"/>
      <c r="AC31" s="70"/>
      <c r="AD31" s="70"/>
      <c r="AE31" s="70"/>
    </row>
    <row r="32" spans="1:31" ht="15" thickTop="1">
      <c r="A32" s="27"/>
      <c r="B32" s="353" t="s">
        <v>180</v>
      </c>
      <c r="C32" s="354"/>
      <c r="D32" s="490"/>
      <c r="E32" s="490"/>
      <c r="F32" s="490"/>
      <c r="G32" s="490"/>
      <c r="H32" s="490"/>
      <c r="I32" s="490"/>
      <c r="J32" s="490"/>
      <c r="K32" s="490"/>
      <c r="L32" s="490"/>
      <c r="M32" s="490"/>
      <c r="N32" s="490"/>
      <c r="O32" s="490"/>
      <c r="P32" s="490"/>
      <c r="Q32" s="490"/>
      <c r="R32" s="354"/>
      <c r="S32" s="354"/>
      <c r="T32" s="355"/>
      <c r="U32" s="71"/>
      <c r="V32" s="70"/>
      <c r="W32" s="70"/>
      <c r="X32" s="70"/>
      <c r="Y32" s="70"/>
      <c r="Z32" s="70"/>
      <c r="AA32" s="70"/>
      <c r="AB32" s="70"/>
      <c r="AC32" s="70"/>
      <c r="AD32" s="70"/>
      <c r="AE32" s="70"/>
    </row>
    <row r="33" spans="1:31">
      <c r="A33" s="22"/>
      <c r="B33" s="491" t="s">
        <v>24</v>
      </c>
      <c r="C33" s="491"/>
      <c r="D33" s="57">
        <f>SUM(January!AJ30)</f>
        <v>0</v>
      </c>
      <c r="E33" s="57">
        <f>SUM(February!AJ30)</f>
        <v>0</v>
      </c>
      <c r="F33" s="57">
        <f>SUM(March!AJ30)</f>
        <v>0</v>
      </c>
      <c r="G33" s="57">
        <f>SUM(April!AJ30)</f>
        <v>0</v>
      </c>
      <c r="H33" s="57">
        <f>SUM(May!AJ30)</f>
        <v>0</v>
      </c>
      <c r="I33" s="58">
        <f>SUM(June!AJ30)</f>
        <v>0</v>
      </c>
      <c r="J33" s="58">
        <f>SUM(July!AJ30)</f>
        <v>0</v>
      </c>
      <c r="K33" s="57">
        <f>SUM(August!AJ30)</f>
        <v>0</v>
      </c>
      <c r="L33" s="57">
        <f>SUM(September!AJ30)</f>
        <v>0</v>
      </c>
      <c r="M33" s="57">
        <f>SUM(October!AJ30)</f>
        <v>0</v>
      </c>
      <c r="N33" s="57">
        <f>SUM(November!AJ30)</f>
        <v>0</v>
      </c>
      <c r="O33" s="57">
        <f>SUM(December!AJ30)</f>
        <v>0</v>
      </c>
      <c r="P33" s="199">
        <f t="shared" si="0"/>
        <v>0</v>
      </c>
      <c r="Q33" s="43"/>
      <c r="R33" s="326"/>
      <c r="S33" s="326"/>
      <c r="T33" s="432"/>
      <c r="U33" s="71"/>
      <c r="V33" s="70"/>
      <c r="W33" s="70"/>
      <c r="X33" s="70"/>
      <c r="Y33" s="70"/>
      <c r="Z33" s="70"/>
      <c r="AA33" s="70"/>
      <c r="AB33" s="70"/>
      <c r="AC33" s="70"/>
      <c r="AD33" s="70"/>
      <c r="AE33" s="70"/>
    </row>
    <row r="34" spans="1:31">
      <c r="A34" s="22"/>
      <c r="B34" s="491" t="s">
        <v>25</v>
      </c>
      <c r="C34" s="491"/>
      <c r="D34" s="57">
        <f>SUM(January!AJ31)</f>
        <v>0</v>
      </c>
      <c r="E34" s="57">
        <f>SUM(February!AJ31)</f>
        <v>0</v>
      </c>
      <c r="F34" s="57">
        <f>SUM(March!AJ31)</f>
        <v>0</v>
      </c>
      <c r="G34" s="57">
        <f>SUM(April!AJ31)</f>
        <v>0</v>
      </c>
      <c r="H34" s="57">
        <f>SUM(May!AJ31)</f>
        <v>0</v>
      </c>
      <c r="I34" s="58">
        <f>SUM(June!AJ31)</f>
        <v>0</v>
      </c>
      <c r="J34" s="58">
        <f>SUM(July!AJ31)</f>
        <v>0</v>
      </c>
      <c r="K34" s="57">
        <f>SUM(August!AJ31)</f>
        <v>0</v>
      </c>
      <c r="L34" s="57">
        <f>SUM(September!AJ31)</f>
        <v>0</v>
      </c>
      <c r="M34" s="57">
        <f>SUM(October!AJ31)</f>
        <v>0</v>
      </c>
      <c r="N34" s="57">
        <f>SUM(November!AJ31)</f>
        <v>0</v>
      </c>
      <c r="O34" s="57">
        <f>SUM(December!AJ31)</f>
        <v>0</v>
      </c>
      <c r="P34" s="199">
        <f t="shared" si="0"/>
        <v>0</v>
      </c>
      <c r="Q34" s="43"/>
      <c r="R34" s="326"/>
      <c r="S34" s="326"/>
      <c r="T34" s="432"/>
      <c r="U34" s="71"/>
      <c r="V34" s="70"/>
      <c r="W34" s="70"/>
      <c r="X34" s="70"/>
      <c r="Y34" s="70"/>
      <c r="Z34" s="70"/>
      <c r="AA34" s="70"/>
      <c r="AB34" s="70"/>
      <c r="AC34" s="70"/>
      <c r="AD34" s="70"/>
      <c r="AE34" s="70"/>
    </row>
    <row r="35" spans="1:31">
      <c r="A35" s="22"/>
      <c r="B35" s="491" t="s">
        <v>26</v>
      </c>
      <c r="C35" s="491"/>
      <c r="D35" s="57">
        <f>SUM(January!AJ32)</f>
        <v>0</v>
      </c>
      <c r="E35" s="57">
        <f>SUM(February!AJ32)</f>
        <v>0</v>
      </c>
      <c r="F35" s="57">
        <f>SUM(March!AJ32)</f>
        <v>0</v>
      </c>
      <c r="G35" s="57">
        <f>SUM(April!AJ32)</f>
        <v>0</v>
      </c>
      <c r="H35" s="57">
        <f>SUM(May!AJ32)</f>
        <v>0</v>
      </c>
      <c r="I35" s="58">
        <f>SUM(June!AJ32)</f>
        <v>0</v>
      </c>
      <c r="J35" s="58">
        <f>SUM(July!AJ32)</f>
        <v>0</v>
      </c>
      <c r="K35" s="57">
        <f>SUM(August!AJ32)</f>
        <v>0</v>
      </c>
      <c r="L35" s="57">
        <f>SUM(September!AJ32)</f>
        <v>0</v>
      </c>
      <c r="M35" s="57">
        <f>SUM(October!AJ32)</f>
        <v>0</v>
      </c>
      <c r="N35" s="57">
        <f>SUM(November!AJ32)</f>
        <v>0</v>
      </c>
      <c r="O35" s="57">
        <f>SUM(December!AJ32)</f>
        <v>0</v>
      </c>
      <c r="P35" s="199">
        <f t="shared" si="0"/>
        <v>0</v>
      </c>
      <c r="Q35" s="43"/>
      <c r="R35" s="326"/>
      <c r="S35" s="326"/>
      <c r="T35" s="432"/>
      <c r="U35" s="71"/>
      <c r="V35" s="70"/>
      <c r="W35" s="70"/>
      <c r="X35" s="70"/>
      <c r="Y35" s="70"/>
      <c r="Z35" s="70"/>
      <c r="AA35" s="70"/>
      <c r="AB35" s="70"/>
      <c r="AC35" s="70"/>
      <c r="AD35" s="70"/>
      <c r="AE35" s="70"/>
    </row>
    <row r="36" spans="1:31">
      <c r="A36" s="27"/>
      <c r="B36" s="445" t="s">
        <v>115</v>
      </c>
      <c r="C36" s="446"/>
      <c r="D36" s="92">
        <f>SUM(D33:D35)</f>
        <v>0</v>
      </c>
      <c r="E36" s="92">
        <f t="shared" ref="E36:O36" si="4">SUM(E33:E35)</f>
        <v>0</v>
      </c>
      <c r="F36" s="92">
        <f t="shared" si="4"/>
        <v>0</v>
      </c>
      <c r="G36" s="92">
        <f t="shared" si="4"/>
        <v>0</v>
      </c>
      <c r="H36" s="92">
        <f t="shared" si="4"/>
        <v>0</v>
      </c>
      <c r="I36" s="92">
        <f t="shared" si="4"/>
        <v>0</v>
      </c>
      <c r="J36" s="92">
        <f t="shared" si="4"/>
        <v>0</v>
      </c>
      <c r="K36" s="92">
        <f t="shared" si="4"/>
        <v>0</v>
      </c>
      <c r="L36" s="92">
        <f t="shared" si="4"/>
        <v>0</v>
      </c>
      <c r="M36" s="92">
        <f t="shared" si="4"/>
        <v>0</v>
      </c>
      <c r="N36" s="92">
        <f t="shared" si="4"/>
        <v>0</v>
      </c>
      <c r="O36" s="92">
        <f t="shared" si="4"/>
        <v>0</v>
      </c>
      <c r="P36" s="205">
        <f t="shared" si="0"/>
        <v>0</v>
      </c>
      <c r="Q36" s="93"/>
      <c r="R36" s="401"/>
      <c r="S36" s="402"/>
      <c r="T36" s="473"/>
      <c r="U36" s="71"/>
      <c r="V36" s="70"/>
      <c r="W36" s="70"/>
      <c r="X36" s="70"/>
      <c r="Y36" s="70"/>
      <c r="Z36" s="70"/>
      <c r="AA36" s="70"/>
      <c r="AB36" s="70"/>
      <c r="AC36" s="70"/>
      <c r="AD36" s="70"/>
      <c r="AE36" s="70"/>
    </row>
    <row r="37" spans="1:31">
      <c r="A37" s="22"/>
      <c r="B37" s="467" t="s">
        <v>28</v>
      </c>
      <c r="C37" s="467"/>
      <c r="D37" s="62">
        <f t="shared" ref="D37:O37" si="5">D30</f>
        <v>0</v>
      </c>
      <c r="E37" s="62">
        <f t="shared" si="5"/>
        <v>0</v>
      </c>
      <c r="F37" s="62">
        <f t="shared" si="5"/>
        <v>0</v>
      </c>
      <c r="G37" s="62">
        <f t="shared" si="5"/>
        <v>0</v>
      </c>
      <c r="H37" s="62">
        <f t="shared" si="5"/>
        <v>0</v>
      </c>
      <c r="I37" s="62">
        <f t="shared" si="5"/>
        <v>0</v>
      </c>
      <c r="J37" s="62">
        <f t="shared" si="5"/>
        <v>0</v>
      </c>
      <c r="K37" s="62">
        <f t="shared" si="5"/>
        <v>0</v>
      </c>
      <c r="L37" s="62">
        <f t="shared" si="5"/>
        <v>0</v>
      </c>
      <c r="M37" s="62">
        <f t="shared" si="5"/>
        <v>0</v>
      </c>
      <c r="N37" s="62">
        <f t="shared" si="5"/>
        <v>0</v>
      </c>
      <c r="O37" s="62">
        <f t="shared" si="5"/>
        <v>0</v>
      </c>
      <c r="P37" s="199">
        <f t="shared" si="0"/>
        <v>0</v>
      </c>
      <c r="Q37" s="65"/>
      <c r="R37" s="470"/>
      <c r="S37" s="471"/>
      <c r="T37" s="472"/>
      <c r="U37" s="71"/>
      <c r="V37" s="70"/>
      <c r="W37" s="70"/>
      <c r="X37" s="70"/>
      <c r="Y37" s="70"/>
      <c r="Z37" s="70"/>
      <c r="AA37" s="70"/>
      <c r="AB37" s="70"/>
      <c r="AC37" s="70"/>
      <c r="AD37" s="70"/>
      <c r="AE37" s="70"/>
    </row>
    <row r="38" spans="1:31">
      <c r="A38" s="22"/>
      <c r="B38" s="468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  <c r="O38" s="370"/>
      <c r="P38" s="370"/>
      <c r="Q38" s="370"/>
      <c r="R38" s="370"/>
      <c r="S38" s="370"/>
      <c r="T38" s="469"/>
      <c r="U38" s="71"/>
      <c r="V38" s="70"/>
      <c r="W38" s="70"/>
      <c r="X38" s="70"/>
      <c r="Y38" s="70"/>
      <c r="Z38" s="70"/>
      <c r="AA38" s="70"/>
      <c r="AB38" s="70"/>
      <c r="AC38" s="70"/>
      <c r="AD38" s="70"/>
      <c r="AE38" s="70"/>
    </row>
    <row r="39" spans="1:31">
      <c r="A39" s="22"/>
      <c r="B39" s="467" t="s">
        <v>54</v>
      </c>
      <c r="C39" s="467"/>
      <c r="D39" s="62">
        <f t="shared" ref="D39:O39" si="6">D30+D36</f>
        <v>0</v>
      </c>
      <c r="E39" s="62">
        <f t="shared" si="6"/>
        <v>0</v>
      </c>
      <c r="F39" s="62">
        <f t="shared" si="6"/>
        <v>0</v>
      </c>
      <c r="G39" s="62">
        <f t="shared" si="6"/>
        <v>0</v>
      </c>
      <c r="H39" s="62">
        <f t="shared" si="6"/>
        <v>0</v>
      </c>
      <c r="I39" s="62">
        <f t="shared" si="6"/>
        <v>0</v>
      </c>
      <c r="J39" s="62">
        <f t="shared" si="6"/>
        <v>0</v>
      </c>
      <c r="K39" s="62">
        <f t="shared" si="6"/>
        <v>0</v>
      </c>
      <c r="L39" s="62">
        <f t="shared" si="6"/>
        <v>0</v>
      </c>
      <c r="M39" s="62">
        <f t="shared" si="6"/>
        <v>0</v>
      </c>
      <c r="N39" s="62">
        <f t="shared" si="6"/>
        <v>0</v>
      </c>
      <c r="O39" s="62">
        <f t="shared" si="6"/>
        <v>0</v>
      </c>
      <c r="P39" s="199">
        <f t="shared" ref="P39" si="7">SUM(D39:O39)</f>
        <v>0</v>
      </c>
      <c r="Q39" s="43"/>
      <c r="R39" s="394"/>
      <c r="S39" s="395"/>
      <c r="T39" s="489"/>
      <c r="U39" s="71"/>
      <c r="V39" s="70"/>
      <c r="W39" s="70"/>
      <c r="X39" s="70"/>
      <c r="Y39" s="70"/>
      <c r="Z39" s="70"/>
      <c r="AA39" s="70"/>
      <c r="AB39" s="70"/>
      <c r="AC39" s="70"/>
      <c r="AD39" s="70"/>
      <c r="AE39" s="70"/>
    </row>
    <row r="40" spans="1:31" ht="15" thickBot="1">
      <c r="B40" s="28"/>
      <c r="C40" s="28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42"/>
      <c r="Q40" s="42"/>
      <c r="R40" s="42"/>
      <c r="S40" s="42"/>
      <c r="T40" s="42"/>
      <c r="U40" s="42"/>
      <c r="V40" s="42"/>
      <c r="W40" s="42"/>
      <c r="X40" s="42"/>
      <c r="Y40" s="42"/>
    </row>
    <row r="41" spans="1:31" ht="14.5" customHeight="1">
      <c r="B41" s="28"/>
      <c r="C41" s="28"/>
      <c r="I41" s="338" t="s">
        <v>55</v>
      </c>
      <c r="J41" s="339"/>
      <c r="K41" s="339"/>
      <c r="L41" s="339"/>
      <c r="M41" s="339"/>
      <c r="N41" s="339"/>
      <c r="O41" s="339"/>
      <c r="P41" s="339"/>
      <c r="Q41" s="340"/>
      <c r="R41" s="53"/>
      <c r="S41" s="53"/>
      <c r="T41" s="54"/>
      <c r="U41" s="54"/>
      <c r="V41" s="54"/>
      <c r="W41" s="53"/>
      <c r="X41" s="53"/>
      <c r="Y41" s="53"/>
    </row>
    <row r="42" spans="1:31" ht="18.649999999999999" customHeight="1">
      <c r="C42" s="28"/>
      <c r="I42" s="464" t="s">
        <v>32</v>
      </c>
      <c r="J42" s="464"/>
      <c r="K42" s="464"/>
      <c r="L42" s="465" t="s">
        <v>114</v>
      </c>
      <c r="M42" s="465"/>
      <c r="N42" s="465"/>
      <c r="O42" s="464" t="s">
        <v>117</v>
      </c>
      <c r="P42" s="464"/>
      <c r="Q42" s="464"/>
      <c r="R42" s="53"/>
      <c r="S42" s="53"/>
      <c r="T42" s="54"/>
      <c r="U42" s="54"/>
      <c r="V42" s="54"/>
      <c r="W42" s="53"/>
      <c r="X42" s="53"/>
      <c r="Y42" s="53"/>
    </row>
    <row r="43" spans="1:31" ht="18.649999999999999" customHeight="1" thickBot="1">
      <c r="B43" s="32"/>
      <c r="C43" s="28"/>
      <c r="I43" s="464"/>
      <c r="J43" s="464"/>
      <c r="K43" s="464"/>
      <c r="L43" s="465"/>
      <c r="M43" s="465"/>
      <c r="N43" s="465"/>
      <c r="O43" s="464"/>
      <c r="P43" s="464"/>
      <c r="Q43" s="464"/>
      <c r="R43" s="53"/>
      <c r="S43" s="53"/>
      <c r="T43" s="54"/>
      <c r="U43" s="54"/>
      <c r="V43" s="54"/>
      <c r="W43" s="53"/>
      <c r="X43" s="53"/>
      <c r="Y43" s="53"/>
    </row>
    <row r="44" spans="1:31" ht="18.649999999999999" customHeight="1" thickBot="1">
      <c r="B44" s="32"/>
      <c r="C44" s="28"/>
      <c r="I44" s="459">
        <f>SUM(P21)</f>
        <v>0</v>
      </c>
      <c r="J44" s="459"/>
      <c r="K44" s="459"/>
      <c r="L44" s="459">
        <f>SUM(P29)</f>
        <v>0</v>
      </c>
      <c r="M44" s="459"/>
      <c r="N44" s="459"/>
      <c r="O44" s="466">
        <f>SUM(Q31)</f>
        <v>0</v>
      </c>
      <c r="P44" s="466"/>
      <c r="Q44" s="466"/>
      <c r="R44" s="53"/>
      <c r="S44" s="53"/>
      <c r="T44" s="54"/>
      <c r="U44" s="54"/>
      <c r="V44" s="54"/>
      <c r="W44" s="53"/>
      <c r="X44" s="53"/>
      <c r="Y44" s="53"/>
    </row>
    <row r="45" spans="1:31" ht="18.5">
      <c r="B45" s="32" t="s">
        <v>31</v>
      </c>
      <c r="C45" s="29"/>
      <c r="M45" s="29"/>
      <c r="N45" s="29"/>
      <c r="O45" s="29"/>
      <c r="P45" s="52"/>
      <c r="Q45" s="52"/>
      <c r="R45" s="52"/>
      <c r="S45" s="52"/>
      <c r="T45" s="463"/>
      <c r="U45" s="463"/>
      <c r="V45" s="463"/>
      <c r="W45" s="463"/>
      <c r="X45" s="463"/>
      <c r="Y45" s="463"/>
    </row>
    <row r="46" spans="1:31">
      <c r="C46" s="29" t="s">
        <v>35</v>
      </c>
      <c r="M46" s="29" t="s">
        <v>116</v>
      </c>
      <c r="P46" s="52"/>
      <c r="Q46" s="52"/>
      <c r="R46" s="47"/>
    </row>
    <row r="47" spans="1:31">
      <c r="C47" s="168" t="s">
        <v>37</v>
      </c>
      <c r="D47" s="456"/>
      <c r="E47" s="457"/>
      <c r="F47" s="457"/>
      <c r="G47" s="457"/>
      <c r="H47" s="457"/>
      <c r="I47" s="457"/>
      <c r="J47" s="457"/>
      <c r="K47" s="457"/>
      <c r="M47" s="474" t="s">
        <v>37</v>
      </c>
      <c r="N47" s="475"/>
      <c r="O47" s="476"/>
      <c r="P47" s="477"/>
      <c r="Q47" s="477"/>
      <c r="R47" s="477"/>
      <c r="S47" s="478"/>
    </row>
    <row r="48" spans="1:31">
      <c r="C48" s="168" t="s">
        <v>38</v>
      </c>
      <c r="D48" s="458" t="str">
        <f>IF(S4&lt;&gt;"",S4,"")</f>
        <v/>
      </c>
      <c r="E48" s="432"/>
      <c r="F48" s="432"/>
      <c r="G48" s="432"/>
      <c r="H48" s="432"/>
      <c r="I48" s="432"/>
      <c r="J48" s="432"/>
      <c r="K48" s="432"/>
      <c r="M48" s="474" t="s">
        <v>38</v>
      </c>
      <c r="N48" s="475"/>
      <c r="O48" s="479"/>
      <c r="P48" s="480"/>
      <c r="Q48" s="480"/>
      <c r="R48" s="480"/>
      <c r="S48" s="481"/>
    </row>
    <row r="49" spans="3:19">
      <c r="C49" s="166"/>
      <c r="D49" s="362"/>
      <c r="E49" s="435"/>
      <c r="F49" s="435"/>
      <c r="G49" s="435"/>
      <c r="H49" s="435"/>
      <c r="I49" s="435"/>
      <c r="J49" s="435"/>
      <c r="K49" s="460"/>
      <c r="M49" s="482"/>
      <c r="N49" s="483"/>
      <c r="O49" s="486"/>
      <c r="P49" s="483"/>
      <c r="Q49" s="483"/>
      <c r="R49" s="483"/>
      <c r="S49" s="487"/>
    </row>
    <row r="50" spans="3:19">
      <c r="C50" s="36" t="s">
        <v>39</v>
      </c>
      <c r="D50" s="364"/>
      <c r="E50" s="365"/>
      <c r="F50" s="365"/>
      <c r="G50" s="365"/>
      <c r="H50" s="365"/>
      <c r="I50" s="365"/>
      <c r="J50" s="365"/>
      <c r="K50" s="366"/>
      <c r="M50" s="461" t="s">
        <v>39</v>
      </c>
      <c r="N50" s="462"/>
      <c r="O50" s="488"/>
      <c r="P50" s="462"/>
      <c r="Q50" s="462"/>
      <c r="R50" s="462"/>
      <c r="S50" s="472"/>
    </row>
  </sheetData>
  <mergeCells count="75">
    <mergeCell ref="O50:S50"/>
    <mergeCell ref="R39:T39"/>
    <mergeCell ref="R28:T28"/>
    <mergeCell ref="R33:T33"/>
    <mergeCell ref="R34:T34"/>
    <mergeCell ref="T45:V45"/>
    <mergeCell ref="B32:T32"/>
    <mergeCell ref="B33:C33"/>
    <mergeCell ref="B34:C34"/>
    <mergeCell ref="B35:C35"/>
    <mergeCell ref="R35:T35"/>
    <mergeCell ref="B36:C36"/>
    <mergeCell ref="O47:S47"/>
    <mergeCell ref="M48:N48"/>
    <mergeCell ref="O48:S48"/>
    <mergeCell ref="M49:N49"/>
    <mergeCell ref="S6:T6"/>
    <mergeCell ref="R18:T18"/>
    <mergeCell ref="R19:T19"/>
    <mergeCell ref="O49:S49"/>
    <mergeCell ref="B37:C37"/>
    <mergeCell ref="B38:T38"/>
    <mergeCell ref="B39:C39"/>
    <mergeCell ref="R37:T37"/>
    <mergeCell ref="R36:T36"/>
    <mergeCell ref="W45:Y45"/>
    <mergeCell ref="I41:Q41"/>
    <mergeCell ref="I42:K43"/>
    <mergeCell ref="L42:N43"/>
    <mergeCell ref="O42:Q43"/>
    <mergeCell ref="O44:Q44"/>
    <mergeCell ref="D50:K50"/>
    <mergeCell ref="D47:K47"/>
    <mergeCell ref="D48:K48"/>
    <mergeCell ref="I44:K44"/>
    <mergeCell ref="L44:N44"/>
    <mergeCell ref="D49:K49"/>
    <mergeCell ref="M50:N50"/>
    <mergeCell ref="M47:N47"/>
    <mergeCell ref="U2:AB2"/>
    <mergeCell ref="U3:AB3"/>
    <mergeCell ref="U4:AB4"/>
    <mergeCell ref="U5:AB5"/>
    <mergeCell ref="O2:R2"/>
    <mergeCell ref="O3:R3"/>
    <mergeCell ref="O4:R4"/>
    <mergeCell ref="O5:R5"/>
    <mergeCell ref="S2:T2"/>
    <mergeCell ref="S3:T3"/>
    <mergeCell ref="S4:T4"/>
    <mergeCell ref="S5:T5"/>
    <mergeCell ref="R29:T29"/>
    <mergeCell ref="R30:T30"/>
    <mergeCell ref="R13:T13"/>
    <mergeCell ref="R14:T14"/>
    <mergeCell ref="B23:T23"/>
    <mergeCell ref="R24:T24"/>
    <mergeCell ref="R25:T25"/>
    <mergeCell ref="R26:T26"/>
    <mergeCell ref="R27:T27"/>
    <mergeCell ref="B29:C29"/>
    <mergeCell ref="B21:C21"/>
    <mergeCell ref="R15:T15"/>
    <mergeCell ref="R16:T16"/>
    <mergeCell ref="R17:T17"/>
    <mergeCell ref="R20:T20"/>
    <mergeCell ref="R21:T21"/>
    <mergeCell ref="B8:C8"/>
    <mergeCell ref="B9:C9"/>
    <mergeCell ref="B10:C10"/>
    <mergeCell ref="R11:T11"/>
    <mergeCell ref="R12:T12"/>
    <mergeCell ref="R8:T8"/>
    <mergeCell ref="R9:T9"/>
    <mergeCell ref="R10:T10"/>
  </mergeCells>
  <phoneticPr fontId="11" type="noConversion"/>
  <conditionalFormatting sqref="D22:O22 D31:O31">
    <cfRule type="cellIs" dxfId="73" priority="66" operator="greaterThan">
      <formula>1</formula>
    </cfRule>
  </conditionalFormatting>
  <conditionalFormatting sqref="Q22">
    <cfRule type="cellIs" dxfId="68" priority="23" operator="greaterThan">
      <formula>12</formula>
    </cfRule>
  </conditionalFormatting>
  <conditionalFormatting sqref="Q31">
    <cfRule type="cellIs" dxfId="67" priority="8" operator="greaterThan">
      <formula>12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6" operator="greaterThan" id="{DFA5A27C-78F3-4CE8-A055-DDE9568AD837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D21:O21 D37:O37 D39:O39</xm:sqref>
        </x14:conditionalFormatting>
        <x14:conditionalFormatting xmlns:xm="http://schemas.microsoft.com/office/excel/2006/main">
          <x14:cfRule type="cellIs" priority="3" operator="greaterThan" id="{914EAA77-9520-40EC-A276-732DD6C461D4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D30:O30</xm:sqref>
        </x14:conditionalFormatting>
        <x14:conditionalFormatting xmlns:xm="http://schemas.microsoft.com/office/excel/2006/main">
          <x14:cfRule type="cellIs" priority="4" operator="greaterThan" id="{AE6F2BD7-017F-4E05-A69F-CD5571185F33}">
            <xm:f>Salary!$AD$13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D31:O31</xm:sqref>
        </x14:conditionalFormatting>
        <x14:conditionalFormatting xmlns:xm="http://schemas.microsoft.com/office/excel/2006/main">
          <x14:cfRule type="cellIs" priority="9" operator="greaterThan" id="{36EEBE25-8647-47D5-AAF8-A14223B009F3}">
            <xm:f>Salary!$J$12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P21</xm:sqref>
        </x14:conditionalFormatting>
        <x14:conditionalFormatting xmlns:xm="http://schemas.microsoft.com/office/excel/2006/main">
          <x14:cfRule type="cellIs" priority="1" operator="greaterThan" id="{DDD68B6D-01CB-45B0-B65E-ECEE79F6EF0E}">
            <xm:f>Salary!$J$13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P30 P39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45ED9-199B-48CC-A415-44664790A5C6}">
  <sheetPr codeName="Blad4">
    <tabColor rgb="FFEEC7C7"/>
    <pageSetUpPr fitToPage="1"/>
  </sheetPr>
  <dimension ref="A1:AQ45"/>
  <sheetViews>
    <sheetView showGridLines="0" topLeftCell="A4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81640625" style="16" customWidth="1"/>
    <col min="3" max="3" width="15.26953125" style="16" customWidth="1"/>
    <col min="4" max="34" width="3" style="16" customWidth="1"/>
    <col min="35" max="35" width="11.1796875" style="16" customWidth="1"/>
    <col min="36" max="36" width="8.54296875" style="16" bestFit="1" customWidth="1"/>
    <col min="37" max="37" width="7.7265625" style="16" bestFit="1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16384" width="8.81640625" style="16"/>
  </cols>
  <sheetData>
    <row r="1" spans="1:41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1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1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1">
      <c r="A4" s="126"/>
      <c r="B4" s="127"/>
      <c r="C4" s="127"/>
      <c r="D4" s="137" t="s">
        <v>61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</row>
    <row r="5" spans="1:41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4" t="str">
        <f>D4&amp;" "&amp;D5</f>
        <v>January 0</v>
      </c>
      <c r="AF5" s="493"/>
      <c r="AG5" s="493"/>
      <c r="AH5" s="493"/>
      <c r="AI5" s="493"/>
      <c r="AJ5" s="493"/>
      <c r="AK5" s="493"/>
      <c r="AL5" s="493"/>
      <c r="AM5" s="493"/>
    </row>
    <row r="6" spans="1:41" ht="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1" ht="27" customHeight="1">
      <c r="A7" s="126"/>
      <c r="B7" s="495" t="s">
        <v>4</v>
      </c>
      <c r="C7" s="496"/>
      <c r="D7" s="138">
        <v>1</v>
      </c>
      <c r="E7" s="138">
        <v>2</v>
      </c>
      <c r="F7" s="138">
        <v>3</v>
      </c>
      <c r="G7" s="138">
        <v>4</v>
      </c>
      <c r="H7" s="138">
        <v>5</v>
      </c>
      <c r="I7" s="55">
        <v>6</v>
      </c>
      <c r="J7" s="55">
        <v>7</v>
      </c>
      <c r="K7" s="138">
        <v>8</v>
      </c>
      <c r="L7" s="138">
        <v>9</v>
      </c>
      <c r="M7" s="138">
        <v>10</v>
      </c>
      <c r="N7" s="138">
        <v>11</v>
      </c>
      <c r="O7" s="138">
        <v>12</v>
      </c>
      <c r="P7" s="55">
        <v>13</v>
      </c>
      <c r="Q7" s="55">
        <v>14</v>
      </c>
      <c r="R7" s="138">
        <v>15</v>
      </c>
      <c r="S7" s="138">
        <v>16</v>
      </c>
      <c r="T7" s="138">
        <v>17</v>
      </c>
      <c r="U7" s="138">
        <v>18</v>
      </c>
      <c r="V7" s="138">
        <v>19</v>
      </c>
      <c r="W7" s="55">
        <v>20</v>
      </c>
      <c r="X7" s="55">
        <v>21</v>
      </c>
      <c r="Y7" s="138">
        <v>22</v>
      </c>
      <c r="Z7" s="138">
        <v>23</v>
      </c>
      <c r="AA7" s="138">
        <v>24</v>
      </c>
      <c r="AB7" s="138">
        <v>25</v>
      </c>
      <c r="AC7" s="138">
        <v>26</v>
      </c>
      <c r="AD7" s="55">
        <v>27</v>
      </c>
      <c r="AE7" s="55">
        <v>28</v>
      </c>
      <c r="AF7" s="138">
        <v>29</v>
      </c>
      <c r="AG7" s="138">
        <v>30</v>
      </c>
      <c r="AH7" s="138">
        <v>31</v>
      </c>
      <c r="AI7" s="170" t="s">
        <v>29</v>
      </c>
      <c r="AJ7" s="170" t="s">
        <v>54</v>
      </c>
      <c r="AK7" s="171" t="s">
        <v>122</v>
      </c>
      <c r="AL7" s="497" t="s">
        <v>8</v>
      </c>
      <c r="AM7" s="497"/>
    </row>
    <row r="8" spans="1:41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1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1" s="22" customFormat="1" ht="12.75" customHeight="1">
      <c r="A10" s="129"/>
      <c r="B10" s="55" t="s">
        <v>11</v>
      </c>
      <c r="C10" s="6"/>
      <c r="D10" s="5"/>
      <c r="E10" s="5"/>
      <c r="F10" s="5"/>
      <c r="G10" s="39"/>
      <c r="H10" s="39"/>
      <c r="I10" s="5"/>
      <c r="J10" s="5"/>
      <c r="K10" s="5"/>
      <c r="L10" s="5"/>
      <c r="M10" s="5"/>
      <c r="N10" s="39"/>
      <c r="O10" s="39"/>
      <c r="P10" s="5"/>
      <c r="Q10" s="5"/>
      <c r="R10" s="5"/>
      <c r="S10" s="5"/>
      <c r="T10" s="5"/>
      <c r="U10" s="39"/>
      <c r="V10" s="39"/>
      <c r="W10" s="5"/>
      <c r="X10" s="5"/>
      <c r="Y10" s="5"/>
      <c r="Z10" s="5"/>
      <c r="AA10" s="5"/>
      <c r="AB10" s="39"/>
      <c r="AC10" s="39"/>
      <c r="AD10" s="5"/>
      <c r="AE10" s="5"/>
      <c r="AF10" s="5"/>
      <c r="AG10" s="5"/>
      <c r="AH10" s="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  <c r="AO10" s="63"/>
    </row>
    <row r="11" spans="1:41" s="22" customFormat="1" ht="12.75" customHeight="1">
      <c r="A11" s="129"/>
      <c r="B11" s="55" t="s">
        <v>12</v>
      </c>
      <c r="C11" s="6"/>
      <c r="D11" s="5"/>
      <c r="E11" s="5"/>
      <c r="F11" s="5"/>
      <c r="G11" s="39"/>
      <c r="H11" s="39"/>
      <c r="I11" s="5"/>
      <c r="J11" s="5"/>
      <c r="K11" s="5"/>
      <c r="L11" s="5"/>
      <c r="M11" s="5"/>
      <c r="N11" s="39"/>
      <c r="O11" s="39"/>
      <c r="P11" s="5"/>
      <c r="Q11" s="5"/>
      <c r="R11" s="5"/>
      <c r="S11" s="5"/>
      <c r="T11" s="5"/>
      <c r="U11" s="39"/>
      <c r="V11" s="39"/>
      <c r="W11" s="5"/>
      <c r="X11" s="5"/>
      <c r="Y11" s="5"/>
      <c r="Z11" s="5"/>
      <c r="AA11" s="5"/>
      <c r="AB11" s="39"/>
      <c r="AC11" s="39"/>
      <c r="AD11" s="5"/>
      <c r="AE11" s="5"/>
      <c r="AF11" s="5"/>
      <c r="AG11" s="5"/>
      <c r="AH11" s="5"/>
      <c r="AI11" s="8">
        <f t="shared" ref="AI11:AI19" si="0">SUM(D11:AH11)</f>
        <v>0</v>
      </c>
      <c r="AJ11" s="8">
        <f t="shared" ref="AJ11:AJ20" si="1">SUM(AI11/8)</f>
        <v>0</v>
      </c>
      <c r="AK11" s="43">
        <f t="shared" ref="AK11:AK19" si="2">SUM(AJ11/(215/12))</f>
        <v>0</v>
      </c>
      <c r="AL11" s="326"/>
      <c r="AM11" s="326"/>
      <c r="AN11" s="21"/>
    </row>
    <row r="12" spans="1:41" s="22" customFormat="1" ht="12.75" customHeight="1">
      <c r="A12" s="129"/>
      <c r="B12" s="55" t="s">
        <v>13</v>
      </c>
      <c r="C12" s="6"/>
      <c r="D12" s="5"/>
      <c r="E12" s="5"/>
      <c r="F12" s="5"/>
      <c r="G12" s="39"/>
      <c r="H12" s="39"/>
      <c r="I12" s="5"/>
      <c r="J12" s="5"/>
      <c r="K12" s="5"/>
      <c r="L12" s="5"/>
      <c r="M12" s="5"/>
      <c r="N12" s="39"/>
      <c r="O12" s="39"/>
      <c r="P12" s="5"/>
      <c r="Q12" s="5"/>
      <c r="R12" s="5"/>
      <c r="S12" s="5"/>
      <c r="T12" s="5"/>
      <c r="U12" s="39"/>
      <c r="V12" s="39"/>
      <c r="W12" s="5"/>
      <c r="X12" s="5"/>
      <c r="Y12" s="5"/>
      <c r="Z12" s="5"/>
      <c r="AA12" s="5"/>
      <c r="AB12" s="39"/>
      <c r="AC12" s="39"/>
      <c r="AD12" s="5"/>
      <c r="AE12" s="5"/>
      <c r="AF12" s="5"/>
      <c r="AG12" s="5"/>
      <c r="AH12" s="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</row>
    <row r="13" spans="1:41" s="22" customFormat="1" ht="12.75" customHeight="1">
      <c r="A13" s="129"/>
      <c r="B13" s="55" t="s">
        <v>14</v>
      </c>
      <c r="C13" s="6"/>
      <c r="D13" s="5"/>
      <c r="E13" s="5"/>
      <c r="F13" s="5"/>
      <c r="G13" s="39"/>
      <c r="H13" s="39"/>
      <c r="I13" s="5"/>
      <c r="J13" s="5"/>
      <c r="K13" s="5"/>
      <c r="L13" s="5"/>
      <c r="M13" s="5"/>
      <c r="N13" s="39"/>
      <c r="O13" s="39"/>
      <c r="P13" s="5"/>
      <c r="Q13" s="5"/>
      <c r="R13" s="5"/>
      <c r="S13" s="5"/>
      <c r="T13" s="5"/>
      <c r="U13" s="39"/>
      <c r="V13" s="39"/>
      <c r="W13" s="5"/>
      <c r="X13" s="5"/>
      <c r="Y13" s="5"/>
      <c r="Z13" s="5"/>
      <c r="AA13" s="5"/>
      <c r="AB13" s="39"/>
      <c r="AC13" s="39"/>
      <c r="AD13" s="5"/>
      <c r="AE13" s="5"/>
      <c r="AF13" s="5"/>
      <c r="AG13" s="5"/>
      <c r="AH13" s="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1" s="22" customFormat="1" ht="12.75" customHeight="1">
      <c r="A14" s="129"/>
      <c r="B14" s="55" t="s">
        <v>15</v>
      </c>
      <c r="C14" s="6"/>
      <c r="D14" s="5"/>
      <c r="E14" s="5"/>
      <c r="F14" s="5"/>
      <c r="G14" s="39"/>
      <c r="H14" s="39"/>
      <c r="I14" s="5"/>
      <c r="J14" s="5"/>
      <c r="K14" s="5"/>
      <c r="L14" s="5"/>
      <c r="M14" s="5"/>
      <c r="N14" s="39"/>
      <c r="O14" s="39"/>
      <c r="P14" s="5"/>
      <c r="Q14" s="5"/>
      <c r="R14" s="5"/>
      <c r="S14" s="5"/>
      <c r="T14" s="5"/>
      <c r="U14" s="39"/>
      <c r="V14" s="39"/>
      <c r="W14" s="5"/>
      <c r="X14" s="5"/>
      <c r="Y14" s="5"/>
      <c r="Z14" s="5"/>
      <c r="AA14" s="5"/>
      <c r="AB14" s="39"/>
      <c r="AC14" s="39"/>
      <c r="AD14" s="5"/>
      <c r="AE14" s="5"/>
      <c r="AF14" s="5"/>
      <c r="AG14" s="5"/>
      <c r="AH14" s="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1" s="22" customFormat="1" ht="12.75" customHeight="1">
      <c r="A15" s="129"/>
      <c r="B15" s="55" t="s">
        <v>16</v>
      </c>
      <c r="C15" s="6"/>
      <c r="D15" s="5"/>
      <c r="E15" s="5"/>
      <c r="F15" s="5"/>
      <c r="G15" s="39"/>
      <c r="H15" s="39"/>
      <c r="I15" s="5"/>
      <c r="J15" s="5"/>
      <c r="K15" s="5"/>
      <c r="L15" s="5"/>
      <c r="M15" s="5"/>
      <c r="N15" s="39"/>
      <c r="O15" s="39"/>
      <c r="P15" s="5"/>
      <c r="Q15" s="5"/>
      <c r="R15" s="5"/>
      <c r="S15" s="5"/>
      <c r="T15" s="5"/>
      <c r="U15" s="39"/>
      <c r="V15" s="39"/>
      <c r="W15" s="5"/>
      <c r="X15" s="5"/>
      <c r="Y15" s="5"/>
      <c r="Z15" s="5"/>
      <c r="AA15" s="5"/>
      <c r="AB15" s="39"/>
      <c r="AC15" s="39"/>
      <c r="AD15" s="5"/>
      <c r="AE15" s="5"/>
      <c r="AF15" s="5"/>
      <c r="AG15" s="5"/>
      <c r="AH15" s="5"/>
      <c r="AI15" s="8">
        <f t="shared" si="0"/>
        <v>0</v>
      </c>
      <c r="AJ15" s="8">
        <f t="shared" si="1"/>
        <v>0</v>
      </c>
      <c r="AK15" s="43">
        <f t="shared" si="2"/>
        <v>0</v>
      </c>
      <c r="AL15" s="326"/>
      <c r="AM15" s="326"/>
      <c r="AN15" s="21"/>
    </row>
    <row r="16" spans="1:41" s="22" customFormat="1" ht="12.75" customHeight="1">
      <c r="A16" s="129"/>
      <c r="B16" s="55" t="s">
        <v>17</v>
      </c>
      <c r="C16" s="6"/>
      <c r="D16" s="5"/>
      <c r="E16" s="5"/>
      <c r="F16" s="5"/>
      <c r="G16" s="39"/>
      <c r="H16" s="39"/>
      <c r="I16" s="5"/>
      <c r="J16" s="5"/>
      <c r="K16" s="5"/>
      <c r="L16" s="5"/>
      <c r="M16" s="5"/>
      <c r="N16" s="39"/>
      <c r="O16" s="39"/>
      <c r="P16" s="5"/>
      <c r="Q16" s="5"/>
      <c r="R16" s="5"/>
      <c r="S16" s="5"/>
      <c r="T16" s="5"/>
      <c r="U16" s="39"/>
      <c r="V16" s="39"/>
      <c r="W16" s="5"/>
      <c r="X16" s="5"/>
      <c r="Y16" s="5"/>
      <c r="Z16" s="5"/>
      <c r="AA16" s="5"/>
      <c r="AB16" s="39"/>
      <c r="AC16" s="39"/>
      <c r="AD16" s="5"/>
      <c r="AE16" s="5"/>
      <c r="AF16" s="5"/>
      <c r="AG16" s="5"/>
      <c r="AH16" s="5"/>
      <c r="AI16" s="8">
        <f t="shared" si="0"/>
        <v>0</v>
      </c>
      <c r="AJ16" s="8">
        <f t="shared" si="1"/>
        <v>0</v>
      </c>
      <c r="AK16" s="43">
        <f t="shared" si="2"/>
        <v>0</v>
      </c>
      <c r="AL16" s="386"/>
      <c r="AM16" s="417"/>
      <c r="AN16" s="21"/>
    </row>
    <row r="17" spans="1:43" s="22" customFormat="1" ht="12.75" customHeight="1">
      <c r="A17" s="129"/>
      <c r="B17" s="55" t="s">
        <v>18</v>
      </c>
      <c r="C17" s="6"/>
      <c r="D17" s="5"/>
      <c r="E17" s="5"/>
      <c r="F17" s="5"/>
      <c r="G17" s="39"/>
      <c r="H17" s="39"/>
      <c r="I17" s="5"/>
      <c r="J17" s="5"/>
      <c r="K17" s="5"/>
      <c r="L17" s="5"/>
      <c r="M17" s="5"/>
      <c r="N17" s="39"/>
      <c r="O17" s="39"/>
      <c r="P17" s="5"/>
      <c r="Q17" s="5"/>
      <c r="R17" s="5"/>
      <c r="S17" s="5"/>
      <c r="T17" s="5"/>
      <c r="U17" s="39"/>
      <c r="V17" s="39"/>
      <c r="W17" s="5"/>
      <c r="X17" s="5"/>
      <c r="Y17" s="5"/>
      <c r="Z17" s="5"/>
      <c r="AA17" s="5"/>
      <c r="AB17" s="39"/>
      <c r="AC17" s="39"/>
      <c r="AD17" s="5"/>
      <c r="AE17" s="5"/>
      <c r="AF17" s="5"/>
      <c r="AG17" s="5"/>
      <c r="AH17" s="5"/>
      <c r="AI17" s="8">
        <f t="shared" si="0"/>
        <v>0</v>
      </c>
      <c r="AJ17" s="8">
        <f t="shared" si="1"/>
        <v>0</v>
      </c>
      <c r="AK17" s="43">
        <f t="shared" si="2"/>
        <v>0</v>
      </c>
      <c r="AL17" s="386"/>
      <c r="AM17" s="417"/>
      <c r="AN17" s="21"/>
    </row>
    <row r="18" spans="1:43" s="22" customFormat="1" ht="12.75" customHeight="1">
      <c r="A18" s="129"/>
      <c r="B18" s="55" t="s">
        <v>248</v>
      </c>
      <c r="C18" s="6"/>
      <c r="D18" s="5"/>
      <c r="E18" s="5"/>
      <c r="F18" s="5"/>
      <c r="G18" s="39"/>
      <c r="H18" s="39"/>
      <c r="I18" s="5"/>
      <c r="J18" s="5"/>
      <c r="K18" s="5"/>
      <c r="L18" s="5"/>
      <c r="M18" s="5"/>
      <c r="N18" s="39"/>
      <c r="O18" s="39"/>
      <c r="P18" s="5"/>
      <c r="Q18" s="5"/>
      <c r="R18" s="5"/>
      <c r="S18" s="5"/>
      <c r="T18" s="5"/>
      <c r="U18" s="39"/>
      <c r="V18" s="39"/>
      <c r="W18" s="5"/>
      <c r="X18" s="5"/>
      <c r="Y18" s="5"/>
      <c r="Z18" s="5"/>
      <c r="AA18" s="5"/>
      <c r="AB18" s="39"/>
      <c r="AC18" s="39"/>
      <c r="AD18" s="5"/>
      <c r="AE18" s="5"/>
      <c r="AF18" s="5"/>
      <c r="AG18" s="5"/>
      <c r="AH18" s="5"/>
      <c r="AI18" s="8">
        <f t="shared" si="0"/>
        <v>0</v>
      </c>
      <c r="AJ18" s="8">
        <f t="shared" si="1"/>
        <v>0</v>
      </c>
      <c r="AK18" s="43">
        <f t="shared" si="2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/>
      <c r="D19" s="5"/>
      <c r="E19" s="5"/>
      <c r="F19" s="5"/>
      <c r="G19" s="39"/>
      <c r="H19" s="39"/>
      <c r="I19" s="5"/>
      <c r="J19" s="5"/>
      <c r="K19" s="5"/>
      <c r="L19" s="5"/>
      <c r="M19" s="5"/>
      <c r="N19" s="39"/>
      <c r="O19" s="39"/>
      <c r="P19" s="5"/>
      <c r="Q19" s="5"/>
      <c r="R19" s="5"/>
      <c r="S19" s="5"/>
      <c r="T19" s="5"/>
      <c r="U19" s="39"/>
      <c r="V19" s="39"/>
      <c r="W19" s="5"/>
      <c r="X19" s="5"/>
      <c r="Y19" s="5"/>
      <c r="Z19" s="5"/>
      <c r="AA19" s="5"/>
      <c r="AB19" s="39"/>
      <c r="AC19" s="39"/>
      <c r="AD19" s="5"/>
      <c r="AE19" s="5"/>
      <c r="AF19" s="5"/>
      <c r="AG19" s="5"/>
      <c r="AH19" s="5"/>
      <c r="AI19" s="8">
        <f t="shared" si="0"/>
        <v>0</v>
      </c>
      <c r="AJ19" s="8">
        <f t="shared" si="1"/>
        <v>0</v>
      </c>
      <c r="AK19" s="43">
        <f t="shared" si="2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H20" si="3">SUM(E10:E19)</f>
        <v>0</v>
      </c>
      <c r="F20" s="142">
        <f t="shared" si="3"/>
        <v>0</v>
      </c>
      <c r="G20" s="142">
        <f t="shared" si="3"/>
        <v>0</v>
      </c>
      <c r="H20" s="142">
        <f t="shared" si="3"/>
        <v>0</v>
      </c>
      <c r="I20" s="142">
        <f t="shared" si="3"/>
        <v>0</v>
      </c>
      <c r="J20" s="142">
        <f t="shared" si="3"/>
        <v>0</v>
      </c>
      <c r="K20" s="142">
        <f t="shared" si="3"/>
        <v>0</v>
      </c>
      <c r="L20" s="142">
        <f t="shared" si="3"/>
        <v>0</v>
      </c>
      <c r="M20" s="142">
        <f t="shared" si="3"/>
        <v>0</v>
      </c>
      <c r="N20" s="142">
        <f t="shared" si="3"/>
        <v>0</v>
      </c>
      <c r="O20" s="142">
        <f t="shared" si="3"/>
        <v>0</v>
      </c>
      <c r="P20" s="142">
        <f>SUM(P10:P19)</f>
        <v>0</v>
      </c>
      <c r="Q20" s="142">
        <f>SUM(Q10:Q19)</f>
        <v>0</v>
      </c>
      <c r="R20" s="142">
        <f>SUM(R10:R19)</f>
        <v>0</v>
      </c>
      <c r="S20" s="142">
        <f>SUM(S10:S19)</f>
        <v>0</v>
      </c>
      <c r="T20" s="142">
        <f>SUM(T10:T19)</f>
        <v>0</v>
      </c>
      <c r="U20" s="142">
        <f t="shared" si="3"/>
        <v>0</v>
      </c>
      <c r="V20" s="142">
        <f t="shared" si="3"/>
        <v>0</v>
      </c>
      <c r="W20" s="142">
        <f t="shared" si="3"/>
        <v>0</v>
      </c>
      <c r="X20" s="142">
        <f t="shared" si="3"/>
        <v>0</v>
      </c>
      <c r="Y20" s="142">
        <f t="shared" si="3"/>
        <v>0</v>
      </c>
      <c r="Z20" s="142">
        <f t="shared" si="3"/>
        <v>0</v>
      </c>
      <c r="AA20" s="142">
        <f t="shared" si="3"/>
        <v>0</v>
      </c>
      <c r="AB20" s="142">
        <f t="shared" si="3"/>
        <v>0</v>
      </c>
      <c r="AC20" s="142">
        <f t="shared" si="3"/>
        <v>0</v>
      </c>
      <c r="AD20" s="142">
        <f t="shared" si="3"/>
        <v>0</v>
      </c>
      <c r="AE20" s="142">
        <f t="shared" si="3"/>
        <v>0</v>
      </c>
      <c r="AF20" s="142">
        <f t="shared" si="3"/>
        <v>0</v>
      </c>
      <c r="AG20" s="142">
        <f t="shared" si="3"/>
        <v>0</v>
      </c>
      <c r="AH20" s="142">
        <f t="shared" si="3"/>
        <v>0</v>
      </c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5"/>
      <c r="E22" s="5"/>
      <c r="F22" s="5"/>
      <c r="G22" s="39"/>
      <c r="H22" s="39"/>
      <c r="I22" s="5"/>
      <c r="J22" s="5"/>
      <c r="K22" s="5"/>
      <c r="L22" s="5"/>
      <c r="M22" s="5"/>
      <c r="N22" s="39"/>
      <c r="O22" s="39"/>
      <c r="P22" s="5"/>
      <c r="Q22" s="5"/>
      <c r="R22" s="5"/>
      <c r="S22" s="5"/>
      <c r="T22" s="5"/>
      <c r="U22" s="39"/>
      <c r="V22" s="39"/>
      <c r="W22" s="5"/>
      <c r="X22" s="5"/>
      <c r="Y22" s="5"/>
      <c r="Z22" s="5"/>
      <c r="AA22" s="5"/>
      <c r="AB22" s="39"/>
      <c r="AC22" s="39"/>
      <c r="AD22" s="5"/>
      <c r="AE22" s="5"/>
      <c r="AF22" s="5"/>
      <c r="AG22" s="5"/>
      <c r="AH22" s="5"/>
      <c r="AI22" s="8">
        <f t="shared" ref="AI22:AI32" si="4">SUM(D22:AH22)</f>
        <v>0</v>
      </c>
      <c r="AJ22" s="8">
        <f t="shared" ref="AJ22:AJ28" si="5">SUM(AI22/8)</f>
        <v>0</v>
      </c>
      <c r="AK22" s="43">
        <f t="shared" ref="AK22:AK26" si="6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5"/>
      <c r="E23" s="5"/>
      <c r="F23" s="5"/>
      <c r="G23" s="39"/>
      <c r="H23" s="39"/>
      <c r="I23" s="5"/>
      <c r="J23" s="5"/>
      <c r="K23" s="5"/>
      <c r="L23" s="5"/>
      <c r="M23" s="5"/>
      <c r="N23" s="39"/>
      <c r="O23" s="39"/>
      <c r="P23" s="5"/>
      <c r="Q23" s="5"/>
      <c r="R23" s="5"/>
      <c r="S23" s="5"/>
      <c r="T23" s="5"/>
      <c r="U23" s="39"/>
      <c r="V23" s="39"/>
      <c r="W23" s="5"/>
      <c r="X23" s="5"/>
      <c r="Y23" s="5"/>
      <c r="Z23" s="5"/>
      <c r="AA23" s="5"/>
      <c r="AB23" s="39"/>
      <c r="AC23" s="39"/>
      <c r="AD23" s="5"/>
      <c r="AE23" s="5"/>
      <c r="AF23" s="5"/>
      <c r="AG23" s="5"/>
      <c r="AH23" s="5"/>
      <c r="AI23" s="8">
        <f t="shared" si="4"/>
        <v>0</v>
      </c>
      <c r="AJ23" s="8">
        <f t="shared" si="5"/>
        <v>0</v>
      </c>
      <c r="AK23" s="43">
        <f t="shared" si="6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5"/>
      <c r="E24" s="5"/>
      <c r="F24" s="5"/>
      <c r="G24" s="39"/>
      <c r="H24" s="39"/>
      <c r="I24" s="5"/>
      <c r="J24" s="5"/>
      <c r="K24" s="5"/>
      <c r="L24" s="5"/>
      <c r="M24" s="5"/>
      <c r="N24" s="39"/>
      <c r="O24" s="39"/>
      <c r="P24" s="5"/>
      <c r="Q24" s="5"/>
      <c r="R24" s="5"/>
      <c r="S24" s="5"/>
      <c r="T24" s="5"/>
      <c r="U24" s="39"/>
      <c r="V24" s="39"/>
      <c r="W24" s="5"/>
      <c r="X24" s="5"/>
      <c r="Y24" s="5"/>
      <c r="Z24" s="5"/>
      <c r="AA24" s="5"/>
      <c r="AB24" s="39"/>
      <c r="AC24" s="39"/>
      <c r="AD24" s="5"/>
      <c r="AE24" s="5"/>
      <c r="AF24" s="5"/>
      <c r="AG24" s="5"/>
      <c r="AH24" s="5"/>
      <c r="AI24" s="8">
        <f t="shared" si="4"/>
        <v>0</v>
      </c>
      <c r="AJ24" s="8">
        <f t="shared" si="5"/>
        <v>0</v>
      </c>
      <c r="AK24" s="43">
        <f t="shared" si="6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5"/>
      <c r="E25" s="5"/>
      <c r="F25" s="5"/>
      <c r="G25" s="39"/>
      <c r="H25" s="39"/>
      <c r="I25" s="5"/>
      <c r="J25" s="5"/>
      <c r="K25" s="5"/>
      <c r="L25" s="5"/>
      <c r="M25" s="5"/>
      <c r="N25" s="39"/>
      <c r="O25" s="39"/>
      <c r="P25" s="5"/>
      <c r="Q25" s="5"/>
      <c r="R25" s="5"/>
      <c r="S25" s="5"/>
      <c r="T25" s="5"/>
      <c r="U25" s="39"/>
      <c r="V25" s="39"/>
      <c r="W25" s="5"/>
      <c r="X25" s="5"/>
      <c r="Y25" s="5"/>
      <c r="Z25" s="5"/>
      <c r="AA25" s="5"/>
      <c r="AB25" s="39"/>
      <c r="AC25" s="39"/>
      <c r="AD25" s="5"/>
      <c r="AE25" s="5"/>
      <c r="AF25" s="5"/>
      <c r="AG25" s="5"/>
      <c r="AH25" s="5"/>
      <c r="AI25" s="8">
        <f t="shared" si="4"/>
        <v>0</v>
      </c>
      <c r="AJ25" s="8">
        <f t="shared" si="5"/>
        <v>0</v>
      </c>
      <c r="AK25" s="43">
        <f t="shared" si="6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5"/>
      <c r="E26" s="5"/>
      <c r="F26" s="5"/>
      <c r="G26" s="39"/>
      <c r="H26" s="39"/>
      <c r="I26" s="5"/>
      <c r="J26" s="5"/>
      <c r="K26" s="5"/>
      <c r="L26" s="5"/>
      <c r="M26" s="5"/>
      <c r="N26" s="39"/>
      <c r="O26" s="39"/>
      <c r="P26" s="5"/>
      <c r="Q26" s="5"/>
      <c r="R26" s="5"/>
      <c r="S26" s="5"/>
      <c r="T26" s="5"/>
      <c r="U26" s="39"/>
      <c r="V26" s="39"/>
      <c r="W26" s="5"/>
      <c r="X26" s="5"/>
      <c r="Y26" s="5"/>
      <c r="Z26" s="5"/>
      <c r="AA26" s="5"/>
      <c r="AB26" s="39"/>
      <c r="AC26" s="39"/>
      <c r="AD26" s="5"/>
      <c r="AE26" s="5"/>
      <c r="AF26" s="5"/>
      <c r="AG26" s="5"/>
      <c r="AH26" s="5"/>
      <c r="AI26" s="8">
        <f t="shared" si="4"/>
        <v>0</v>
      </c>
      <c r="AJ26" s="8">
        <f t="shared" si="5"/>
        <v>0</v>
      </c>
      <c r="AK26" s="43">
        <f t="shared" si="6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H27" si="7">SUM(E22:E26)</f>
        <v>0</v>
      </c>
      <c r="F27" s="145">
        <f t="shared" si="7"/>
        <v>0</v>
      </c>
      <c r="G27" s="145">
        <f t="shared" si="7"/>
        <v>0</v>
      </c>
      <c r="H27" s="145">
        <f t="shared" si="7"/>
        <v>0</v>
      </c>
      <c r="I27" s="145">
        <f t="shared" si="7"/>
        <v>0</v>
      </c>
      <c r="J27" s="145">
        <f t="shared" si="7"/>
        <v>0</v>
      </c>
      <c r="K27" s="145">
        <f t="shared" si="7"/>
        <v>0</v>
      </c>
      <c r="L27" s="145">
        <f t="shared" si="7"/>
        <v>0</v>
      </c>
      <c r="M27" s="145">
        <f t="shared" si="7"/>
        <v>0</v>
      </c>
      <c r="N27" s="145">
        <f t="shared" si="7"/>
        <v>0</v>
      </c>
      <c r="O27" s="145">
        <f t="shared" si="7"/>
        <v>0</v>
      </c>
      <c r="P27" s="145">
        <f t="shared" si="7"/>
        <v>0</v>
      </c>
      <c r="Q27" s="145">
        <f t="shared" si="7"/>
        <v>0</v>
      </c>
      <c r="R27" s="145">
        <f t="shared" si="7"/>
        <v>0</v>
      </c>
      <c r="S27" s="145">
        <f t="shared" si="7"/>
        <v>0</v>
      </c>
      <c r="T27" s="145">
        <f t="shared" si="7"/>
        <v>0</v>
      </c>
      <c r="U27" s="145">
        <f t="shared" si="7"/>
        <v>0</v>
      </c>
      <c r="V27" s="145">
        <f t="shared" si="7"/>
        <v>0</v>
      </c>
      <c r="W27" s="145">
        <f t="shared" si="7"/>
        <v>0</v>
      </c>
      <c r="X27" s="145">
        <f t="shared" si="7"/>
        <v>0</v>
      </c>
      <c r="Y27" s="145">
        <f t="shared" si="7"/>
        <v>0</v>
      </c>
      <c r="Z27" s="145">
        <f t="shared" si="7"/>
        <v>0</v>
      </c>
      <c r="AA27" s="145">
        <f t="shared" si="7"/>
        <v>0</v>
      </c>
      <c r="AB27" s="145">
        <f t="shared" si="7"/>
        <v>0</v>
      </c>
      <c r="AC27" s="145">
        <f t="shared" si="7"/>
        <v>0</v>
      </c>
      <c r="AD27" s="145">
        <f t="shared" si="7"/>
        <v>0</v>
      </c>
      <c r="AE27" s="145">
        <f t="shared" si="7"/>
        <v>0</v>
      </c>
      <c r="AF27" s="145">
        <f t="shared" si="7"/>
        <v>0</v>
      </c>
      <c r="AG27" s="145">
        <f t="shared" si="7"/>
        <v>0</v>
      </c>
      <c r="AH27" s="145">
        <f t="shared" si="7"/>
        <v>0</v>
      </c>
      <c r="AI27" s="130">
        <f t="shared" si="4"/>
        <v>0</v>
      </c>
      <c r="AJ27" s="146">
        <f t="shared" si="5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H28" si="8">SUM(E20+E27)</f>
        <v>0</v>
      </c>
      <c r="F28" s="133">
        <f t="shared" si="8"/>
        <v>0</v>
      </c>
      <c r="G28" s="133">
        <f t="shared" si="8"/>
        <v>0</v>
      </c>
      <c r="H28" s="133">
        <f t="shared" si="8"/>
        <v>0</v>
      </c>
      <c r="I28" s="133">
        <f t="shared" si="8"/>
        <v>0</v>
      </c>
      <c r="J28" s="133">
        <f t="shared" si="8"/>
        <v>0</v>
      </c>
      <c r="K28" s="133">
        <f t="shared" si="8"/>
        <v>0</v>
      </c>
      <c r="L28" s="133">
        <f t="shared" si="8"/>
        <v>0</v>
      </c>
      <c r="M28" s="133">
        <f t="shared" si="8"/>
        <v>0</v>
      </c>
      <c r="N28" s="133">
        <f t="shared" si="8"/>
        <v>0</v>
      </c>
      <c r="O28" s="133">
        <f t="shared" si="8"/>
        <v>0</v>
      </c>
      <c r="P28" s="133">
        <f t="shared" si="8"/>
        <v>0</v>
      </c>
      <c r="Q28" s="133">
        <f t="shared" si="8"/>
        <v>0</v>
      </c>
      <c r="R28" s="133">
        <f t="shared" si="8"/>
        <v>0</v>
      </c>
      <c r="S28" s="133">
        <f t="shared" si="8"/>
        <v>0</v>
      </c>
      <c r="T28" s="133">
        <f t="shared" si="8"/>
        <v>0</v>
      </c>
      <c r="U28" s="133">
        <f t="shared" si="8"/>
        <v>0</v>
      </c>
      <c r="V28" s="133">
        <f t="shared" si="8"/>
        <v>0</v>
      </c>
      <c r="W28" s="133">
        <f t="shared" si="8"/>
        <v>0</v>
      </c>
      <c r="X28" s="133">
        <f t="shared" si="8"/>
        <v>0</v>
      </c>
      <c r="Y28" s="133">
        <f t="shared" si="8"/>
        <v>0</v>
      </c>
      <c r="Z28" s="133">
        <f t="shared" si="8"/>
        <v>0</v>
      </c>
      <c r="AA28" s="133">
        <f t="shared" si="8"/>
        <v>0</v>
      </c>
      <c r="AB28" s="133">
        <f t="shared" si="8"/>
        <v>0</v>
      </c>
      <c r="AC28" s="133">
        <f t="shared" si="8"/>
        <v>0</v>
      </c>
      <c r="AD28" s="133">
        <f t="shared" si="8"/>
        <v>0</v>
      </c>
      <c r="AE28" s="133">
        <f t="shared" si="8"/>
        <v>0</v>
      </c>
      <c r="AF28" s="133">
        <f t="shared" si="8"/>
        <v>0</v>
      </c>
      <c r="AG28" s="133">
        <f t="shared" si="8"/>
        <v>0</v>
      </c>
      <c r="AH28" s="133">
        <f t="shared" si="8"/>
        <v>0</v>
      </c>
      <c r="AI28" s="148">
        <f>SUM(AI10+AI11+AI12+AI13+AI14+AI15+AI16+AI17+AI18+AI19+AI22+AI23+AI24+AI25+AI26)</f>
        <v>0</v>
      </c>
      <c r="AJ28" s="149">
        <f t="shared" si="5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5"/>
      <c r="E30" s="5"/>
      <c r="F30" s="5"/>
      <c r="G30" s="39"/>
      <c r="H30" s="39"/>
      <c r="I30" s="5"/>
      <c r="J30" s="5"/>
      <c r="K30" s="5"/>
      <c r="L30" s="5"/>
      <c r="M30" s="5"/>
      <c r="N30" s="39"/>
      <c r="O30" s="39"/>
      <c r="P30" s="5"/>
      <c r="Q30" s="5"/>
      <c r="R30" s="5"/>
      <c r="S30" s="5"/>
      <c r="T30" s="5"/>
      <c r="U30" s="39"/>
      <c r="V30" s="39"/>
      <c r="W30" s="5"/>
      <c r="X30" s="5"/>
      <c r="Y30" s="5"/>
      <c r="Z30" s="5"/>
      <c r="AA30" s="5"/>
      <c r="AB30" s="39"/>
      <c r="AC30" s="39"/>
      <c r="AD30" s="5"/>
      <c r="AE30" s="5"/>
      <c r="AF30" s="5"/>
      <c r="AG30" s="5"/>
      <c r="AH30" s="5"/>
      <c r="AI30" s="8">
        <f t="shared" si="4"/>
        <v>0</v>
      </c>
      <c r="AJ30" s="8">
        <f t="shared" ref="AJ30:AJ34" si="9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5"/>
      <c r="E31" s="5"/>
      <c r="F31" s="5"/>
      <c r="G31" s="39"/>
      <c r="H31" s="39"/>
      <c r="I31" s="5"/>
      <c r="J31" s="5"/>
      <c r="K31" s="5"/>
      <c r="L31" s="5"/>
      <c r="M31" s="5"/>
      <c r="N31" s="39"/>
      <c r="O31" s="39"/>
      <c r="P31" s="5"/>
      <c r="Q31" s="5"/>
      <c r="R31" s="5"/>
      <c r="S31" s="5"/>
      <c r="T31" s="5"/>
      <c r="U31" s="39"/>
      <c r="V31" s="39"/>
      <c r="W31" s="5"/>
      <c r="X31" s="5"/>
      <c r="Y31" s="5"/>
      <c r="Z31" s="5"/>
      <c r="AA31" s="5"/>
      <c r="AB31" s="39"/>
      <c r="AC31" s="39"/>
      <c r="AD31" s="5"/>
      <c r="AE31" s="5"/>
      <c r="AF31" s="5"/>
      <c r="AG31" s="5"/>
      <c r="AH31" s="5"/>
      <c r="AI31" s="8">
        <f t="shared" si="4"/>
        <v>0</v>
      </c>
      <c r="AJ31" s="8">
        <f t="shared" si="9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5"/>
      <c r="E32" s="5"/>
      <c r="F32" s="5"/>
      <c r="G32" s="39"/>
      <c r="H32" s="39"/>
      <c r="I32" s="5"/>
      <c r="J32" s="5"/>
      <c r="K32" s="5"/>
      <c r="L32" s="5"/>
      <c r="M32" s="5"/>
      <c r="N32" s="39"/>
      <c r="O32" s="39"/>
      <c r="P32" s="5"/>
      <c r="Q32" s="5"/>
      <c r="R32" s="5"/>
      <c r="S32" s="5"/>
      <c r="T32" s="5"/>
      <c r="U32" s="39"/>
      <c r="V32" s="39"/>
      <c r="W32" s="5"/>
      <c r="X32" s="5"/>
      <c r="Y32" s="5"/>
      <c r="Z32" s="5"/>
      <c r="AA32" s="5"/>
      <c r="AB32" s="39"/>
      <c r="AC32" s="39"/>
      <c r="AD32" s="5"/>
      <c r="AE32" s="5"/>
      <c r="AF32" s="5"/>
      <c r="AG32" s="5"/>
      <c r="AH32" s="5"/>
      <c r="AI32" s="8">
        <f t="shared" si="4"/>
        <v>0</v>
      </c>
      <c r="AJ32" s="8">
        <f t="shared" si="9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H33" si="10">SUM(E30:E32)</f>
        <v>0</v>
      </c>
      <c r="F33" s="131">
        <f t="shared" si="10"/>
        <v>0</v>
      </c>
      <c r="G33" s="131">
        <f t="shared" si="10"/>
        <v>0</v>
      </c>
      <c r="H33" s="131">
        <f t="shared" si="10"/>
        <v>0</v>
      </c>
      <c r="I33" s="131">
        <f t="shared" si="10"/>
        <v>0</v>
      </c>
      <c r="J33" s="131">
        <f t="shared" si="10"/>
        <v>0</v>
      </c>
      <c r="K33" s="131">
        <f t="shared" si="10"/>
        <v>0</v>
      </c>
      <c r="L33" s="131">
        <f t="shared" si="10"/>
        <v>0</v>
      </c>
      <c r="M33" s="131">
        <f t="shared" si="10"/>
        <v>0</v>
      </c>
      <c r="N33" s="131">
        <f t="shared" si="10"/>
        <v>0</v>
      </c>
      <c r="O33" s="131">
        <f t="shared" si="10"/>
        <v>0</v>
      </c>
      <c r="P33" s="131">
        <f t="shared" si="10"/>
        <v>0</v>
      </c>
      <c r="Q33" s="131">
        <f t="shared" si="10"/>
        <v>0</v>
      </c>
      <c r="R33" s="131">
        <f t="shared" si="10"/>
        <v>0</v>
      </c>
      <c r="S33" s="131">
        <f t="shared" si="10"/>
        <v>0</v>
      </c>
      <c r="T33" s="131">
        <f t="shared" si="10"/>
        <v>0</v>
      </c>
      <c r="U33" s="131">
        <f t="shared" si="10"/>
        <v>0</v>
      </c>
      <c r="V33" s="131">
        <f t="shared" si="10"/>
        <v>0</v>
      </c>
      <c r="W33" s="131">
        <f t="shared" si="10"/>
        <v>0</v>
      </c>
      <c r="X33" s="131">
        <f t="shared" si="10"/>
        <v>0</v>
      </c>
      <c r="Y33" s="131">
        <f t="shared" si="10"/>
        <v>0</v>
      </c>
      <c r="Z33" s="131">
        <f t="shared" si="10"/>
        <v>0</v>
      </c>
      <c r="AA33" s="131">
        <f t="shared" si="10"/>
        <v>0</v>
      </c>
      <c r="AB33" s="131">
        <f t="shared" si="10"/>
        <v>0</v>
      </c>
      <c r="AC33" s="131">
        <f t="shared" si="10"/>
        <v>0</v>
      </c>
      <c r="AD33" s="131">
        <f t="shared" si="10"/>
        <v>0</v>
      </c>
      <c r="AE33" s="131">
        <f t="shared" si="10"/>
        <v>0</v>
      </c>
      <c r="AF33" s="131">
        <f t="shared" si="10"/>
        <v>0</v>
      </c>
      <c r="AG33" s="131">
        <f t="shared" si="10"/>
        <v>0</v>
      </c>
      <c r="AH33" s="140">
        <f t="shared" si="10"/>
        <v>0</v>
      </c>
      <c r="AI33" s="141">
        <f>SUM(AI30:AI32)</f>
        <v>0</v>
      </c>
      <c r="AJ33" s="144">
        <f t="shared" si="9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H34" si="11">E28</f>
        <v>0</v>
      </c>
      <c r="F34" s="37">
        <f t="shared" si="11"/>
        <v>0</v>
      </c>
      <c r="G34" s="37">
        <f t="shared" si="11"/>
        <v>0</v>
      </c>
      <c r="H34" s="37">
        <f t="shared" si="11"/>
        <v>0</v>
      </c>
      <c r="I34" s="37">
        <f t="shared" si="11"/>
        <v>0</v>
      </c>
      <c r="J34" s="37">
        <f t="shared" si="11"/>
        <v>0</v>
      </c>
      <c r="K34" s="37">
        <f t="shared" si="11"/>
        <v>0</v>
      </c>
      <c r="L34" s="37">
        <f t="shared" si="11"/>
        <v>0</v>
      </c>
      <c r="M34" s="37">
        <f t="shared" si="11"/>
        <v>0</v>
      </c>
      <c r="N34" s="37">
        <f t="shared" si="11"/>
        <v>0</v>
      </c>
      <c r="O34" s="37">
        <f t="shared" si="11"/>
        <v>0</v>
      </c>
      <c r="P34" s="37">
        <f t="shared" si="11"/>
        <v>0</v>
      </c>
      <c r="Q34" s="37">
        <f t="shared" si="11"/>
        <v>0</v>
      </c>
      <c r="R34" s="37">
        <f t="shared" si="11"/>
        <v>0</v>
      </c>
      <c r="S34" s="37">
        <f t="shared" si="11"/>
        <v>0</v>
      </c>
      <c r="T34" s="37">
        <f t="shared" si="11"/>
        <v>0</v>
      </c>
      <c r="U34" s="37">
        <f t="shared" si="11"/>
        <v>0</v>
      </c>
      <c r="V34" s="37">
        <f t="shared" si="11"/>
        <v>0</v>
      </c>
      <c r="W34" s="37">
        <f t="shared" si="11"/>
        <v>0</v>
      </c>
      <c r="X34" s="37">
        <f t="shared" si="11"/>
        <v>0</v>
      </c>
      <c r="Y34" s="37">
        <f t="shared" si="11"/>
        <v>0</v>
      </c>
      <c r="Z34" s="37">
        <f t="shared" si="11"/>
        <v>0</v>
      </c>
      <c r="AA34" s="37">
        <f t="shared" si="11"/>
        <v>0</v>
      </c>
      <c r="AB34" s="37">
        <f t="shared" si="11"/>
        <v>0</v>
      </c>
      <c r="AC34" s="37">
        <f t="shared" si="11"/>
        <v>0</v>
      </c>
      <c r="AD34" s="37">
        <f t="shared" si="11"/>
        <v>0</v>
      </c>
      <c r="AE34" s="37">
        <f t="shared" si="11"/>
        <v>0</v>
      </c>
      <c r="AF34" s="37">
        <f t="shared" si="11"/>
        <v>0</v>
      </c>
      <c r="AG34" s="37">
        <f t="shared" si="11"/>
        <v>0</v>
      </c>
      <c r="AH34" s="37">
        <f t="shared" si="11"/>
        <v>0</v>
      </c>
      <c r="AI34" s="38">
        <f>SUM(D34:AH34)</f>
        <v>0</v>
      </c>
      <c r="AJ34" s="8">
        <f t="shared" si="9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H36" si="12">E28+E33</f>
        <v>0</v>
      </c>
      <c r="F36" s="37">
        <f t="shared" si="12"/>
        <v>0</v>
      </c>
      <c r="G36" s="37">
        <f t="shared" si="12"/>
        <v>0</v>
      </c>
      <c r="H36" s="37">
        <f t="shared" si="12"/>
        <v>0</v>
      </c>
      <c r="I36" s="37">
        <f t="shared" si="12"/>
        <v>0</v>
      </c>
      <c r="J36" s="37">
        <f t="shared" si="12"/>
        <v>0</v>
      </c>
      <c r="K36" s="37">
        <f t="shared" si="12"/>
        <v>0</v>
      </c>
      <c r="L36" s="37">
        <f t="shared" si="12"/>
        <v>0</v>
      </c>
      <c r="M36" s="37">
        <f t="shared" si="12"/>
        <v>0</v>
      </c>
      <c r="N36" s="37">
        <f t="shared" si="12"/>
        <v>0</v>
      </c>
      <c r="O36" s="37">
        <f t="shared" si="12"/>
        <v>0</v>
      </c>
      <c r="P36" s="37">
        <f t="shared" si="12"/>
        <v>0</v>
      </c>
      <c r="Q36" s="37">
        <f t="shared" si="12"/>
        <v>0</v>
      </c>
      <c r="R36" s="37">
        <f t="shared" si="12"/>
        <v>0</v>
      </c>
      <c r="S36" s="37">
        <f t="shared" si="12"/>
        <v>0</v>
      </c>
      <c r="T36" s="37">
        <f t="shared" si="12"/>
        <v>0</v>
      </c>
      <c r="U36" s="37">
        <f t="shared" si="12"/>
        <v>0</v>
      </c>
      <c r="V36" s="37">
        <f t="shared" si="12"/>
        <v>0</v>
      </c>
      <c r="W36" s="37">
        <f t="shared" si="12"/>
        <v>0</v>
      </c>
      <c r="X36" s="37">
        <f t="shared" si="12"/>
        <v>0</v>
      </c>
      <c r="Y36" s="37">
        <f t="shared" si="12"/>
        <v>0</v>
      </c>
      <c r="Z36" s="37">
        <f t="shared" si="12"/>
        <v>0</v>
      </c>
      <c r="AA36" s="37">
        <f t="shared" si="12"/>
        <v>0</v>
      </c>
      <c r="AB36" s="37">
        <f t="shared" si="12"/>
        <v>0</v>
      </c>
      <c r="AC36" s="37">
        <f t="shared" si="12"/>
        <v>0</v>
      </c>
      <c r="AD36" s="37">
        <f t="shared" si="12"/>
        <v>0</v>
      </c>
      <c r="AE36" s="37">
        <f t="shared" si="12"/>
        <v>0</v>
      </c>
      <c r="AF36" s="37">
        <f t="shared" si="12"/>
        <v>0</v>
      </c>
      <c r="AG36" s="37">
        <f t="shared" si="12"/>
        <v>0</v>
      </c>
      <c r="AH36" s="37">
        <f t="shared" si="12"/>
        <v>0</v>
      </c>
      <c r="AI36" s="38">
        <f>SUM(D36:AH36)</f>
        <v>0</v>
      </c>
      <c r="AJ36" s="8">
        <f t="shared" ref="AJ36" si="13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29"/>
      <c r="E42" s="530"/>
      <c r="F42" s="530"/>
      <c r="G42" s="530"/>
      <c r="H42" s="530"/>
      <c r="I42" s="530"/>
      <c r="J42" s="530"/>
      <c r="K42" s="531"/>
      <c r="L42" s="165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40" t="str">
        <f>AE4</f>
        <v/>
      </c>
      <c r="E43" s="541"/>
      <c r="F43" s="541"/>
      <c r="G43" s="541"/>
      <c r="H43" s="541"/>
      <c r="I43" s="541"/>
      <c r="J43" s="541"/>
      <c r="K43" s="542"/>
      <c r="L43" s="165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43"/>
      <c r="D44" s="541"/>
      <c r="E44" s="541"/>
      <c r="F44" s="541"/>
      <c r="G44" s="541"/>
      <c r="H44" s="541"/>
      <c r="I44" s="541"/>
      <c r="J44" s="541"/>
      <c r="K44" s="542"/>
      <c r="L44" s="165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36"/>
      <c r="E45" s="537"/>
      <c r="F45" s="537"/>
      <c r="G45" s="537"/>
      <c r="H45" s="537"/>
      <c r="I45" s="537"/>
      <c r="J45" s="537"/>
      <c r="K45" s="538"/>
      <c r="L45" s="165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</sheetData>
  <sheetProtection algorithmName="SHA-512" hashValue="kejVTII30c2hrC7SXmFWCsoPB2y16WfBldUnEJknikmxRw06hsMU3Sk0KFeDe44pCOtUfxHZEnO4zSwMMBqqLw==" saltValue="Ncib/gfTHvoPAUC/tARV+A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5:AM15"/>
    <mergeCell ref="AL18:AM18"/>
    <mergeCell ref="AL19:AM19"/>
    <mergeCell ref="B20:C20"/>
    <mergeCell ref="AL20:AM20"/>
    <mergeCell ref="AL16:AM16"/>
    <mergeCell ref="AL17:AM17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conditionalFormatting sqref="D7:AH7 D10:AH19 D22:AH26 D30:AH32">
    <cfRule type="expression" dxfId="66" priority="16">
      <formula>OR(WEEKDAY(DATE($D$5,1,D$7), 2)=6, WEEKDAY(DATE($D$5,1,D$7), 2)=7)</formula>
    </cfRule>
  </conditionalFormatting>
  <conditionalFormatting sqref="AK28">
    <cfRule type="cellIs" dxfId="63" priority="99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0" operator="greaterThan" id="{3826AF70-8C81-4C79-A652-9CE13644A3E8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95" operator="greaterThan" id="{BB731FD9-C113-41B3-A1D2-C618662F3798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ED75F-3485-4BFB-B4D3-8FE388AB9405}">
  <sheetPr codeName="Blad5">
    <tabColor rgb="FFEEC7C7"/>
    <pageSetUpPr fitToPage="1"/>
  </sheetPr>
  <dimension ref="A1:AR46"/>
  <sheetViews>
    <sheetView showGridLines="0" zoomScaleNormal="100" workbookViewId="0">
      <selection activeCell="B10" sqref="B10"/>
    </sheetView>
  </sheetViews>
  <sheetFormatPr defaultColWidth="8.81640625" defaultRowHeight="14.5"/>
  <cols>
    <col min="1" max="1" width="2" style="16" customWidth="1"/>
    <col min="2" max="2" width="5.26953125" style="16" customWidth="1"/>
    <col min="3" max="3" width="14.26953125" style="16" customWidth="1"/>
    <col min="4" max="34" width="3" style="16" customWidth="1"/>
    <col min="35" max="37" width="6.7265625" style="16" customWidth="1"/>
    <col min="38" max="38" width="12.26953125" style="16" customWidth="1"/>
    <col min="39" max="39" width="11.81640625" style="16" customWidth="1"/>
    <col min="40" max="40" width="8.81640625" style="1" hidden="1" customWidth="1"/>
    <col min="41" max="41" width="8.81640625" style="16"/>
    <col min="42" max="42" width="9.7265625" style="16" bestFit="1" customWidth="1"/>
    <col min="43" max="16384" width="8.81640625" style="16"/>
  </cols>
  <sheetData>
    <row r="1" spans="1:44" ht="14.15" customHeight="1">
      <c r="A1" s="126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</row>
    <row r="2" spans="1:44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6"/>
      <c r="Z2" s="492" t="s">
        <v>118</v>
      </c>
      <c r="AA2" s="492"/>
      <c r="AB2" s="492"/>
      <c r="AC2" s="492"/>
      <c r="AD2" s="492"/>
      <c r="AE2" s="493" t="str">
        <f>IF('Total days'!S2&lt;&gt;"",'Total days'!S2,"")</f>
        <v/>
      </c>
      <c r="AF2" s="493"/>
      <c r="AG2" s="493"/>
      <c r="AH2" s="493"/>
      <c r="AI2" s="493"/>
      <c r="AJ2" s="493"/>
      <c r="AK2" s="493"/>
      <c r="AL2" s="493"/>
      <c r="AM2" s="493"/>
    </row>
    <row r="3" spans="1:44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492" t="s">
        <v>1</v>
      </c>
      <c r="AA3" s="492"/>
      <c r="AB3" s="492"/>
      <c r="AC3" s="492"/>
      <c r="AD3" s="492"/>
      <c r="AE3" s="493" t="str">
        <f>IF('Total days'!S3&lt;&gt;"",'Total days'!S3,"")</f>
        <v/>
      </c>
      <c r="AF3" s="493"/>
      <c r="AG3" s="493"/>
      <c r="AH3" s="493"/>
      <c r="AI3" s="493"/>
      <c r="AJ3" s="493"/>
      <c r="AK3" s="493"/>
      <c r="AL3" s="493"/>
      <c r="AM3" s="493"/>
    </row>
    <row r="4" spans="1:44">
      <c r="A4" s="126"/>
      <c r="B4" s="127"/>
      <c r="C4" s="127"/>
      <c r="D4" s="127" t="s">
        <v>62</v>
      </c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6"/>
      <c r="Z4" s="492" t="s">
        <v>2</v>
      </c>
      <c r="AA4" s="492"/>
      <c r="AB4" s="492"/>
      <c r="AC4" s="492"/>
      <c r="AD4" s="492"/>
      <c r="AE4" s="493" t="str">
        <f>IF('Total days'!S4&lt;&gt;"",'Total days'!S4,"")</f>
        <v/>
      </c>
      <c r="AF4" s="493"/>
      <c r="AG4" s="493"/>
      <c r="AH4" s="493"/>
      <c r="AI4" s="493"/>
      <c r="AJ4" s="493"/>
      <c r="AK4" s="493"/>
      <c r="AL4" s="493"/>
      <c r="AM4" s="493"/>
      <c r="AR4" s="318"/>
    </row>
    <row r="5" spans="1:44">
      <c r="A5" s="126"/>
      <c r="B5" s="127"/>
      <c r="C5" s="127"/>
      <c r="D5" s="502">
        <f>'Total days'!C7</f>
        <v>0</v>
      </c>
      <c r="E5" s="502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492" t="s">
        <v>119</v>
      </c>
      <c r="AA5" s="492"/>
      <c r="AB5" s="492"/>
      <c r="AC5" s="492"/>
      <c r="AD5" s="492"/>
      <c r="AE5" s="493" t="str">
        <f>D4&amp;" "&amp;D5</f>
        <v>February 0</v>
      </c>
      <c r="AF5" s="493"/>
      <c r="AG5" s="493"/>
      <c r="AH5" s="493"/>
      <c r="AI5" s="493"/>
      <c r="AJ5" s="493"/>
      <c r="AK5" s="493"/>
      <c r="AL5" s="493"/>
      <c r="AM5" s="493"/>
      <c r="AQ5" s="318"/>
    </row>
    <row r="6" spans="1:44" ht="13" customHeight="1">
      <c r="A6" s="126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</row>
    <row r="7" spans="1:44" ht="24.65" customHeight="1">
      <c r="A7" s="126"/>
      <c r="B7" s="495" t="s">
        <v>4</v>
      </c>
      <c r="C7" s="496"/>
      <c r="D7" s="138">
        <v>1</v>
      </c>
      <c r="E7" s="138">
        <v>2</v>
      </c>
      <c r="F7" s="55">
        <v>3</v>
      </c>
      <c r="G7" s="55">
        <v>4</v>
      </c>
      <c r="H7" s="138">
        <v>5</v>
      </c>
      <c r="I7" s="138">
        <v>6</v>
      </c>
      <c r="J7" s="138">
        <v>7</v>
      </c>
      <c r="K7" s="138">
        <v>8</v>
      </c>
      <c r="L7" s="138">
        <v>9</v>
      </c>
      <c r="M7" s="55">
        <v>10</v>
      </c>
      <c r="N7" s="55">
        <v>11</v>
      </c>
      <c r="O7" s="138">
        <v>12</v>
      </c>
      <c r="P7" s="138">
        <v>13</v>
      </c>
      <c r="Q7" s="138">
        <v>14</v>
      </c>
      <c r="R7" s="138">
        <v>15</v>
      </c>
      <c r="S7" s="138">
        <v>16</v>
      </c>
      <c r="T7" s="55">
        <v>17</v>
      </c>
      <c r="U7" s="55">
        <v>18</v>
      </c>
      <c r="V7" s="138">
        <v>19</v>
      </c>
      <c r="W7" s="138">
        <v>20</v>
      </c>
      <c r="X7" s="138">
        <v>21</v>
      </c>
      <c r="Y7" s="138">
        <v>22</v>
      </c>
      <c r="Z7" s="138">
        <v>23</v>
      </c>
      <c r="AA7" s="55">
        <v>24</v>
      </c>
      <c r="AB7" s="55">
        <v>25</v>
      </c>
      <c r="AC7" s="138">
        <v>26</v>
      </c>
      <c r="AD7" s="138">
        <v>27</v>
      </c>
      <c r="AE7" s="138">
        <v>28</v>
      </c>
      <c r="AF7" s="138">
        <v>29</v>
      </c>
      <c r="AG7" s="138"/>
      <c r="AH7" s="138"/>
      <c r="AI7" s="128" t="s">
        <v>29</v>
      </c>
      <c r="AJ7" s="128" t="s">
        <v>54</v>
      </c>
      <c r="AK7" s="66" t="s">
        <v>122</v>
      </c>
      <c r="AL7" s="497" t="s">
        <v>8</v>
      </c>
      <c r="AM7" s="497"/>
    </row>
    <row r="8" spans="1:44" s="22" customFormat="1" ht="15.5">
      <c r="A8" s="129"/>
      <c r="B8" s="498" t="s">
        <v>113</v>
      </c>
      <c r="C8" s="499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139"/>
      <c r="AI8" s="130"/>
      <c r="AJ8" s="130"/>
      <c r="AK8" s="130"/>
      <c r="AL8" s="436"/>
      <c r="AM8" s="436"/>
      <c r="AN8" s="21"/>
    </row>
    <row r="9" spans="1:44" s="22" customFormat="1" ht="14.25" customHeight="1">
      <c r="A9" s="129"/>
      <c r="B9" s="445" t="str">
        <f>"This EU project "&amp;'Total days'!$S$6</f>
        <v xml:space="preserve">This EU project </v>
      </c>
      <c r="C9" s="446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40"/>
      <c r="AI9" s="141"/>
      <c r="AJ9" s="132"/>
      <c r="AK9" s="132"/>
      <c r="AL9" s="500"/>
      <c r="AM9" s="501"/>
      <c r="AN9" s="21"/>
    </row>
    <row r="10" spans="1:44" s="22" customFormat="1" ht="12.75" customHeight="1">
      <c r="A10" s="129"/>
      <c r="B10" s="55" t="s">
        <v>11</v>
      </c>
      <c r="C10" s="6">
        <f>January!C10</f>
        <v>0</v>
      </c>
      <c r="D10" s="39"/>
      <c r="E10" s="39"/>
      <c r="F10" s="5"/>
      <c r="G10" s="5"/>
      <c r="H10" s="5"/>
      <c r="I10" s="5"/>
      <c r="J10" s="5"/>
      <c r="K10" s="39"/>
      <c r="L10" s="39"/>
      <c r="M10" s="5"/>
      <c r="N10" s="5"/>
      <c r="O10" s="5"/>
      <c r="P10" s="5"/>
      <c r="Q10" s="5"/>
      <c r="R10" s="39"/>
      <c r="S10" s="39"/>
      <c r="T10" s="5"/>
      <c r="U10" s="5"/>
      <c r="V10" s="5"/>
      <c r="W10" s="5"/>
      <c r="X10" s="5"/>
      <c r="Y10" s="39"/>
      <c r="Z10" s="39"/>
      <c r="AA10" s="5"/>
      <c r="AB10" s="5"/>
      <c r="AC10" s="5"/>
      <c r="AD10" s="5"/>
      <c r="AE10" s="5"/>
      <c r="AF10" s="5"/>
      <c r="AG10" s="55"/>
      <c r="AH10" s="55"/>
      <c r="AI10" s="8">
        <f>SUM(D10:AH10)</f>
        <v>0</v>
      </c>
      <c r="AJ10" s="8">
        <f>SUM(AI10/8)</f>
        <v>0</v>
      </c>
      <c r="AK10" s="43">
        <f>SUM(AJ10/(215/12))</f>
        <v>0</v>
      </c>
      <c r="AL10" s="326"/>
      <c r="AM10" s="326"/>
      <c r="AN10" s="21"/>
    </row>
    <row r="11" spans="1:44" s="22" customFormat="1" ht="12.75" customHeight="1">
      <c r="A11" s="129"/>
      <c r="B11" s="55" t="s">
        <v>12</v>
      </c>
      <c r="C11" s="6">
        <f>January!C11</f>
        <v>0</v>
      </c>
      <c r="D11" s="39"/>
      <c r="E11" s="39"/>
      <c r="F11" s="5"/>
      <c r="G11" s="5"/>
      <c r="H11" s="5"/>
      <c r="I11" s="5"/>
      <c r="J11" s="5"/>
      <c r="K11" s="39"/>
      <c r="L11" s="39"/>
      <c r="M11" s="5"/>
      <c r="N11" s="5"/>
      <c r="O11" s="5"/>
      <c r="P11" s="5"/>
      <c r="Q11" s="5"/>
      <c r="R11" s="39"/>
      <c r="S11" s="39"/>
      <c r="T11" s="5"/>
      <c r="U11" s="5"/>
      <c r="V11" s="5"/>
      <c r="W11" s="5"/>
      <c r="X11" s="5"/>
      <c r="Y11" s="39"/>
      <c r="Z11" s="39"/>
      <c r="AA11" s="5"/>
      <c r="AB11" s="5"/>
      <c r="AC11" s="5"/>
      <c r="AD11" s="5"/>
      <c r="AE11" s="5"/>
      <c r="AF11" s="5"/>
      <c r="AG11" s="55"/>
      <c r="AH11" s="55"/>
      <c r="AI11" s="8">
        <f t="shared" ref="AI11:AI19" si="0">SUM(D11:AH11)</f>
        <v>0</v>
      </c>
      <c r="AJ11" s="8">
        <f t="shared" ref="AJ11:AJ28" si="1">SUM(AI11/8)</f>
        <v>0</v>
      </c>
      <c r="AK11" s="43">
        <f t="shared" ref="AK11:AK19" si="2">SUM(AJ11/(215/12))</f>
        <v>0</v>
      </c>
      <c r="AL11" s="326"/>
      <c r="AM11" s="326"/>
      <c r="AN11" s="21"/>
    </row>
    <row r="12" spans="1:44" s="22" customFormat="1" ht="12.75" customHeight="1">
      <c r="A12" s="129"/>
      <c r="B12" s="55" t="s">
        <v>13</v>
      </c>
      <c r="C12" s="6">
        <f>January!C12</f>
        <v>0</v>
      </c>
      <c r="D12" s="39"/>
      <c r="E12" s="39"/>
      <c r="F12" s="5"/>
      <c r="G12" s="5"/>
      <c r="H12" s="5"/>
      <c r="I12" s="5"/>
      <c r="J12" s="5"/>
      <c r="K12" s="39"/>
      <c r="L12" s="39"/>
      <c r="M12" s="5"/>
      <c r="N12" s="5"/>
      <c r="O12" s="5"/>
      <c r="P12" s="5"/>
      <c r="Q12" s="5"/>
      <c r="R12" s="39"/>
      <c r="S12" s="39"/>
      <c r="T12" s="5"/>
      <c r="U12" s="5"/>
      <c r="V12" s="5"/>
      <c r="W12" s="5"/>
      <c r="X12" s="5"/>
      <c r="Y12" s="39"/>
      <c r="Z12" s="39"/>
      <c r="AA12" s="5"/>
      <c r="AB12" s="5"/>
      <c r="AC12" s="5"/>
      <c r="AD12" s="5"/>
      <c r="AE12" s="5"/>
      <c r="AF12" s="5"/>
      <c r="AG12" s="55"/>
      <c r="AH12" s="55"/>
      <c r="AI12" s="8">
        <f t="shared" si="0"/>
        <v>0</v>
      </c>
      <c r="AJ12" s="8">
        <f t="shared" si="1"/>
        <v>0</v>
      </c>
      <c r="AK12" s="43">
        <f t="shared" si="2"/>
        <v>0</v>
      </c>
      <c r="AL12" s="326"/>
      <c r="AM12" s="326"/>
      <c r="AN12" s="21"/>
      <c r="AP12" s="96"/>
    </row>
    <row r="13" spans="1:44" s="22" customFormat="1" ht="12.75" customHeight="1">
      <c r="A13" s="129"/>
      <c r="B13" s="55" t="s">
        <v>14</v>
      </c>
      <c r="C13" s="6">
        <f>January!C13</f>
        <v>0</v>
      </c>
      <c r="D13" s="39"/>
      <c r="E13" s="39"/>
      <c r="F13" s="5"/>
      <c r="G13" s="5"/>
      <c r="H13" s="5"/>
      <c r="I13" s="5"/>
      <c r="J13" s="5"/>
      <c r="K13" s="39"/>
      <c r="L13" s="39"/>
      <c r="M13" s="5"/>
      <c r="N13" s="5"/>
      <c r="O13" s="5"/>
      <c r="P13" s="5"/>
      <c r="Q13" s="5"/>
      <c r="R13" s="39"/>
      <c r="S13" s="39"/>
      <c r="T13" s="5"/>
      <c r="U13" s="5"/>
      <c r="V13" s="5"/>
      <c r="W13" s="5"/>
      <c r="X13" s="5"/>
      <c r="Y13" s="39"/>
      <c r="Z13" s="39"/>
      <c r="AA13" s="5"/>
      <c r="AB13" s="5"/>
      <c r="AC13" s="5"/>
      <c r="AD13" s="5"/>
      <c r="AE13" s="5"/>
      <c r="AF13" s="5"/>
      <c r="AG13" s="55"/>
      <c r="AH13" s="55"/>
      <c r="AI13" s="8">
        <f t="shared" si="0"/>
        <v>0</v>
      </c>
      <c r="AJ13" s="8">
        <f t="shared" si="1"/>
        <v>0</v>
      </c>
      <c r="AK13" s="43">
        <f t="shared" si="2"/>
        <v>0</v>
      </c>
      <c r="AL13" s="326"/>
      <c r="AM13" s="326"/>
      <c r="AN13" s="21"/>
    </row>
    <row r="14" spans="1:44" s="22" customFormat="1" ht="12.75" customHeight="1">
      <c r="A14" s="129"/>
      <c r="B14" s="55" t="s">
        <v>15</v>
      </c>
      <c r="C14" s="6">
        <f>January!C14</f>
        <v>0</v>
      </c>
      <c r="D14" s="39"/>
      <c r="E14" s="39"/>
      <c r="F14" s="5"/>
      <c r="G14" s="5"/>
      <c r="H14" s="5"/>
      <c r="I14" s="5"/>
      <c r="J14" s="5"/>
      <c r="K14" s="39"/>
      <c r="L14" s="39"/>
      <c r="M14" s="5"/>
      <c r="N14" s="5"/>
      <c r="O14" s="5"/>
      <c r="P14" s="5"/>
      <c r="Q14" s="5"/>
      <c r="R14" s="39"/>
      <c r="S14" s="39"/>
      <c r="T14" s="5"/>
      <c r="U14" s="5"/>
      <c r="V14" s="5"/>
      <c r="W14" s="5"/>
      <c r="X14" s="5"/>
      <c r="Y14" s="39"/>
      <c r="Z14" s="39"/>
      <c r="AA14" s="5"/>
      <c r="AB14" s="5"/>
      <c r="AC14" s="5"/>
      <c r="AD14" s="5"/>
      <c r="AE14" s="5"/>
      <c r="AF14" s="5"/>
      <c r="AG14" s="55"/>
      <c r="AH14" s="55"/>
      <c r="AI14" s="8">
        <f t="shared" si="0"/>
        <v>0</v>
      </c>
      <c r="AJ14" s="8">
        <f t="shared" si="1"/>
        <v>0</v>
      </c>
      <c r="AK14" s="43">
        <f t="shared" si="2"/>
        <v>0</v>
      </c>
      <c r="AL14" s="326"/>
      <c r="AM14" s="326"/>
      <c r="AN14" s="21"/>
    </row>
    <row r="15" spans="1:44" s="22" customFormat="1" ht="12.75" customHeight="1">
      <c r="A15" s="129"/>
      <c r="B15" s="55" t="s">
        <v>16</v>
      </c>
      <c r="C15" s="6">
        <f>January!C15</f>
        <v>0</v>
      </c>
      <c r="D15" s="39"/>
      <c r="E15" s="39"/>
      <c r="F15" s="5"/>
      <c r="G15" s="5"/>
      <c r="H15" s="5"/>
      <c r="I15" s="5"/>
      <c r="J15" s="5"/>
      <c r="K15" s="39"/>
      <c r="L15" s="39"/>
      <c r="M15" s="5"/>
      <c r="N15" s="5"/>
      <c r="O15" s="5"/>
      <c r="P15" s="5"/>
      <c r="Q15" s="5"/>
      <c r="R15" s="39"/>
      <c r="S15" s="39"/>
      <c r="T15" s="5"/>
      <c r="U15" s="5"/>
      <c r="V15" s="5"/>
      <c r="W15" s="5"/>
      <c r="X15" s="5"/>
      <c r="Y15" s="39"/>
      <c r="Z15" s="39"/>
      <c r="AA15" s="5"/>
      <c r="AB15" s="5"/>
      <c r="AC15" s="5"/>
      <c r="AD15" s="5"/>
      <c r="AE15" s="5"/>
      <c r="AF15" s="5"/>
      <c r="AG15" s="55"/>
      <c r="AH15" s="55"/>
      <c r="AI15" s="8">
        <f t="shared" si="0"/>
        <v>0</v>
      </c>
      <c r="AJ15" s="8">
        <f t="shared" si="1"/>
        <v>0</v>
      </c>
      <c r="AK15" s="43">
        <f t="shared" si="2"/>
        <v>0</v>
      </c>
      <c r="AL15" s="386"/>
      <c r="AM15" s="417"/>
      <c r="AN15" s="21"/>
    </row>
    <row r="16" spans="1:44" s="22" customFormat="1" ht="12.75" customHeight="1">
      <c r="A16" s="129"/>
      <c r="B16" s="55" t="s">
        <v>17</v>
      </c>
      <c r="C16" s="6">
        <f>January!C16</f>
        <v>0</v>
      </c>
      <c r="D16" s="39"/>
      <c r="E16" s="39"/>
      <c r="F16" s="5"/>
      <c r="G16" s="5"/>
      <c r="H16" s="5"/>
      <c r="I16" s="5"/>
      <c r="J16" s="5"/>
      <c r="K16" s="39"/>
      <c r="L16" s="39"/>
      <c r="M16" s="5"/>
      <c r="N16" s="5"/>
      <c r="O16" s="5"/>
      <c r="P16" s="5"/>
      <c r="Q16" s="5"/>
      <c r="R16" s="39"/>
      <c r="S16" s="39"/>
      <c r="T16" s="5"/>
      <c r="U16" s="5"/>
      <c r="V16" s="5"/>
      <c r="W16" s="5"/>
      <c r="X16" s="5"/>
      <c r="Y16" s="39"/>
      <c r="Z16" s="39"/>
      <c r="AA16" s="5"/>
      <c r="AB16" s="5"/>
      <c r="AC16" s="5"/>
      <c r="AD16" s="5"/>
      <c r="AE16" s="5"/>
      <c r="AF16" s="5"/>
      <c r="AG16" s="55"/>
      <c r="AH16" s="55"/>
      <c r="AI16" s="8">
        <f t="shared" si="0"/>
        <v>0</v>
      </c>
      <c r="AJ16" s="8">
        <f t="shared" si="1"/>
        <v>0</v>
      </c>
      <c r="AK16" s="43">
        <f t="shared" si="2"/>
        <v>0</v>
      </c>
      <c r="AL16" s="386"/>
      <c r="AM16" s="417"/>
      <c r="AN16" s="21"/>
    </row>
    <row r="17" spans="1:43" s="22" customFormat="1" ht="12.75" customHeight="1">
      <c r="A17" s="129"/>
      <c r="B17" s="55" t="s">
        <v>18</v>
      </c>
      <c r="C17" s="6">
        <f>January!C17</f>
        <v>0</v>
      </c>
      <c r="D17" s="39"/>
      <c r="E17" s="39"/>
      <c r="F17" s="5"/>
      <c r="G17" s="5"/>
      <c r="H17" s="5"/>
      <c r="I17" s="5"/>
      <c r="J17" s="5"/>
      <c r="K17" s="39"/>
      <c r="L17" s="39"/>
      <c r="M17" s="5"/>
      <c r="N17" s="5"/>
      <c r="O17" s="5"/>
      <c r="P17" s="5"/>
      <c r="Q17" s="5"/>
      <c r="R17" s="39"/>
      <c r="S17" s="39"/>
      <c r="T17" s="5"/>
      <c r="U17" s="5"/>
      <c r="V17" s="5"/>
      <c r="W17" s="5"/>
      <c r="X17" s="5"/>
      <c r="Y17" s="39"/>
      <c r="Z17" s="39"/>
      <c r="AA17" s="5"/>
      <c r="AB17" s="5"/>
      <c r="AC17" s="5"/>
      <c r="AD17" s="5"/>
      <c r="AE17" s="5"/>
      <c r="AF17" s="5"/>
      <c r="AG17" s="55"/>
      <c r="AH17" s="55"/>
      <c r="AI17" s="8">
        <f t="shared" si="0"/>
        <v>0</v>
      </c>
      <c r="AJ17" s="8">
        <f t="shared" si="1"/>
        <v>0</v>
      </c>
      <c r="AK17" s="43">
        <f t="shared" si="2"/>
        <v>0</v>
      </c>
      <c r="AL17" s="326"/>
      <c r="AM17" s="326"/>
      <c r="AN17" s="21"/>
    </row>
    <row r="18" spans="1:43" s="22" customFormat="1" ht="12.75" customHeight="1">
      <c r="A18" s="129"/>
      <c r="B18" s="55" t="s">
        <v>248</v>
      </c>
      <c r="C18" s="6">
        <f>January!C18</f>
        <v>0</v>
      </c>
      <c r="D18" s="39"/>
      <c r="E18" s="39"/>
      <c r="F18" s="5"/>
      <c r="G18" s="5"/>
      <c r="H18" s="5"/>
      <c r="I18" s="5"/>
      <c r="J18" s="5"/>
      <c r="K18" s="39"/>
      <c r="L18" s="39"/>
      <c r="M18" s="5"/>
      <c r="N18" s="5"/>
      <c r="O18" s="5"/>
      <c r="P18" s="5"/>
      <c r="Q18" s="5"/>
      <c r="R18" s="39"/>
      <c r="S18" s="39"/>
      <c r="T18" s="5"/>
      <c r="U18" s="5"/>
      <c r="V18" s="5"/>
      <c r="W18" s="5"/>
      <c r="X18" s="5"/>
      <c r="Y18" s="39"/>
      <c r="Z18" s="39"/>
      <c r="AA18" s="5"/>
      <c r="AB18" s="5"/>
      <c r="AC18" s="5"/>
      <c r="AD18" s="5"/>
      <c r="AE18" s="5"/>
      <c r="AF18" s="5"/>
      <c r="AG18" s="55"/>
      <c r="AH18" s="55"/>
      <c r="AI18" s="8">
        <f t="shared" si="0"/>
        <v>0</v>
      </c>
      <c r="AJ18" s="8">
        <f t="shared" si="1"/>
        <v>0</v>
      </c>
      <c r="AK18" s="43">
        <f t="shared" si="2"/>
        <v>0</v>
      </c>
      <c r="AL18" s="326"/>
      <c r="AM18" s="326"/>
      <c r="AN18" s="21"/>
    </row>
    <row r="19" spans="1:43" s="22" customFormat="1" ht="12.75" customHeight="1">
      <c r="A19" s="129"/>
      <c r="B19" s="55" t="s">
        <v>249</v>
      </c>
      <c r="C19" s="6">
        <f>January!C19</f>
        <v>0</v>
      </c>
      <c r="D19" s="39"/>
      <c r="E19" s="39"/>
      <c r="F19" s="5"/>
      <c r="G19" s="5"/>
      <c r="H19" s="5"/>
      <c r="I19" s="5"/>
      <c r="J19" s="5"/>
      <c r="K19" s="39"/>
      <c r="L19" s="39"/>
      <c r="M19" s="5"/>
      <c r="N19" s="5"/>
      <c r="O19" s="5"/>
      <c r="P19" s="5"/>
      <c r="Q19" s="5"/>
      <c r="R19" s="39"/>
      <c r="S19" s="39"/>
      <c r="T19" s="5"/>
      <c r="U19" s="5"/>
      <c r="V19" s="5"/>
      <c r="W19" s="5"/>
      <c r="X19" s="5"/>
      <c r="Y19" s="39"/>
      <c r="Z19" s="39"/>
      <c r="AA19" s="5"/>
      <c r="AB19" s="5"/>
      <c r="AC19" s="5"/>
      <c r="AD19" s="5"/>
      <c r="AE19" s="5"/>
      <c r="AF19" s="5"/>
      <c r="AG19" s="55"/>
      <c r="AH19" s="55"/>
      <c r="AI19" s="8">
        <f t="shared" si="0"/>
        <v>0</v>
      </c>
      <c r="AJ19" s="8">
        <f t="shared" si="1"/>
        <v>0</v>
      </c>
      <c r="AK19" s="43">
        <f t="shared" si="2"/>
        <v>0</v>
      </c>
      <c r="AL19" s="326"/>
      <c r="AM19" s="326"/>
      <c r="AN19" s="21"/>
    </row>
    <row r="20" spans="1:43" s="22" customFormat="1" ht="14.25" customHeight="1">
      <c r="A20" s="129"/>
      <c r="B20" s="445" t="s">
        <v>110</v>
      </c>
      <c r="C20" s="446"/>
      <c r="D20" s="142">
        <f>SUM(D10:D19)</f>
        <v>0</v>
      </c>
      <c r="E20" s="142">
        <f t="shared" ref="E20:AF20" si="3">SUM(E10:E19)</f>
        <v>0</v>
      </c>
      <c r="F20" s="142">
        <f t="shared" si="3"/>
        <v>0</v>
      </c>
      <c r="G20" s="142">
        <f t="shared" si="3"/>
        <v>0</v>
      </c>
      <c r="H20" s="142">
        <f t="shared" si="3"/>
        <v>0</v>
      </c>
      <c r="I20" s="142">
        <f t="shared" si="3"/>
        <v>0</v>
      </c>
      <c r="J20" s="142">
        <f t="shared" si="3"/>
        <v>0</v>
      </c>
      <c r="K20" s="142">
        <f t="shared" si="3"/>
        <v>0</v>
      </c>
      <c r="L20" s="142">
        <f t="shared" si="3"/>
        <v>0</v>
      </c>
      <c r="M20" s="142">
        <f t="shared" si="3"/>
        <v>0</v>
      </c>
      <c r="N20" s="142">
        <f t="shared" si="3"/>
        <v>0</v>
      </c>
      <c r="O20" s="142">
        <f t="shared" si="3"/>
        <v>0</v>
      </c>
      <c r="P20" s="142">
        <f t="shared" si="3"/>
        <v>0</v>
      </c>
      <c r="Q20" s="142">
        <f t="shared" si="3"/>
        <v>0</v>
      </c>
      <c r="R20" s="142">
        <f t="shared" si="3"/>
        <v>0</v>
      </c>
      <c r="S20" s="142">
        <f t="shared" si="3"/>
        <v>0</v>
      </c>
      <c r="T20" s="142">
        <f t="shared" si="3"/>
        <v>0</v>
      </c>
      <c r="U20" s="142">
        <f t="shared" si="3"/>
        <v>0</v>
      </c>
      <c r="V20" s="142">
        <f t="shared" si="3"/>
        <v>0</v>
      </c>
      <c r="W20" s="142">
        <f t="shared" si="3"/>
        <v>0</v>
      </c>
      <c r="X20" s="142">
        <f t="shared" si="3"/>
        <v>0</v>
      </c>
      <c r="Y20" s="142">
        <f t="shared" si="3"/>
        <v>0</v>
      </c>
      <c r="Z20" s="142">
        <f t="shared" si="3"/>
        <v>0</v>
      </c>
      <c r="AA20" s="142">
        <f t="shared" si="3"/>
        <v>0</v>
      </c>
      <c r="AB20" s="142">
        <f t="shared" si="3"/>
        <v>0</v>
      </c>
      <c r="AC20" s="142">
        <f t="shared" si="3"/>
        <v>0</v>
      </c>
      <c r="AD20" s="142">
        <f t="shared" si="3"/>
        <v>0</v>
      </c>
      <c r="AE20" s="142">
        <f t="shared" si="3"/>
        <v>0</v>
      </c>
      <c r="AF20" s="142">
        <f t="shared" si="3"/>
        <v>0</v>
      </c>
      <c r="AG20" s="142"/>
      <c r="AH20" s="142"/>
      <c r="AI20" s="143">
        <f>SUM(AI10:AI19)</f>
        <v>0</v>
      </c>
      <c r="AJ20" s="144">
        <f t="shared" si="1"/>
        <v>0</v>
      </c>
      <c r="AK20" s="91">
        <f>SUM(AK10:AK19)</f>
        <v>0</v>
      </c>
      <c r="AL20" s="440"/>
      <c r="AM20" s="440"/>
      <c r="AN20" s="21"/>
    </row>
    <row r="21" spans="1:43" s="22" customFormat="1" ht="14.25" customHeight="1">
      <c r="A21" s="129"/>
      <c r="B21" s="503" t="s">
        <v>114</v>
      </c>
      <c r="C21" s="504"/>
      <c r="D21" s="504"/>
      <c r="E21" s="504"/>
      <c r="F21" s="504"/>
      <c r="G21" s="504"/>
      <c r="H21" s="504"/>
      <c r="I21" s="504"/>
      <c r="J21" s="504"/>
      <c r="K21" s="504"/>
      <c r="L21" s="504"/>
      <c r="M21" s="504"/>
      <c r="N21" s="504"/>
      <c r="O21" s="504"/>
      <c r="P21" s="504"/>
      <c r="Q21" s="504"/>
      <c r="R21" s="504"/>
      <c r="S21" s="504"/>
      <c r="T21" s="504"/>
      <c r="U21" s="504"/>
      <c r="V21" s="504"/>
      <c r="W21" s="504"/>
      <c r="X21" s="504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4"/>
      <c r="AK21" s="504"/>
      <c r="AL21" s="504"/>
      <c r="AM21" s="505"/>
      <c r="AN21" s="21"/>
    </row>
    <row r="22" spans="1:43" s="22" customFormat="1" ht="12.75" customHeight="1">
      <c r="A22" s="129"/>
      <c r="B22" s="5"/>
      <c r="C22" s="7"/>
      <c r="D22" s="39"/>
      <c r="E22" s="39"/>
      <c r="F22" s="5"/>
      <c r="G22" s="5"/>
      <c r="H22" s="5"/>
      <c r="I22" s="5"/>
      <c r="J22" s="5"/>
      <c r="K22" s="39"/>
      <c r="L22" s="39"/>
      <c r="M22" s="5"/>
      <c r="N22" s="5"/>
      <c r="O22" s="5"/>
      <c r="P22" s="5"/>
      <c r="Q22" s="5"/>
      <c r="R22" s="39"/>
      <c r="S22" s="39"/>
      <c r="T22" s="5"/>
      <c r="U22" s="5"/>
      <c r="V22" s="5"/>
      <c r="W22" s="5"/>
      <c r="X22" s="5"/>
      <c r="Y22" s="39"/>
      <c r="Z22" s="39"/>
      <c r="AA22" s="5"/>
      <c r="AB22" s="5"/>
      <c r="AC22" s="5"/>
      <c r="AD22" s="5"/>
      <c r="AE22" s="5"/>
      <c r="AF22" s="5"/>
      <c r="AG22" s="55"/>
      <c r="AH22" s="55"/>
      <c r="AI22" s="8">
        <f>SUM(D22:AF22)</f>
        <v>0</v>
      </c>
      <c r="AJ22" s="8">
        <f t="shared" si="1"/>
        <v>0</v>
      </c>
      <c r="AK22" s="43">
        <f t="shared" ref="AK22:AK26" si="4">SUM(AJ22/(215/12))</f>
        <v>0</v>
      </c>
      <c r="AL22" s="377"/>
      <c r="AM22" s="378"/>
      <c r="AN22" s="21"/>
    </row>
    <row r="23" spans="1:43" s="22" customFormat="1" ht="12.75" customHeight="1">
      <c r="A23" s="129"/>
      <c r="B23" s="5"/>
      <c r="C23" s="7"/>
      <c r="D23" s="39"/>
      <c r="E23" s="39"/>
      <c r="F23" s="5"/>
      <c r="G23" s="5"/>
      <c r="H23" s="5"/>
      <c r="I23" s="5"/>
      <c r="J23" s="5"/>
      <c r="K23" s="39"/>
      <c r="L23" s="39"/>
      <c r="M23" s="5"/>
      <c r="N23" s="5"/>
      <c r="O23" s="5"/>
      <c r="P23" s="5"/>
      <c r="Q23" s="5"/>
      <c r="R23" s="39"/>
      <c r="S23" s="39"/>
      <c r="T23" s="5"/>
      <c r="U23" s="5"/>
      <c r="V23" s="5"/>
      <c r="W23" s="5"/>
      <c r="X23" s="5"/>
      <c r="Y23" s="39"/>
      <c r="Z23" s="39"/>
      <c r="AA23" s="5"/>
      <c r="AB23" s="5"/>
      <c r="AC23" s="5"/>
      <c r="AD23" s="5"/>
      <c r="AE23" s="5"/>
      <c r="AF23" s="5"/>
      <c r="AG23" s="55"/>
      <c r="AH23" s="55"/>
      <c r="AI23" s="8">
        <f t="shared" ref="AI23:AI26" si="5">SUM(D23:AF23)</f>
        <v>0</v>
      </c>
      <c r="AJ23" s="8">
        <f t="shared" si="1"/>
        <v>0</v>
      </c>
      <c r="AK23" s="43">
        <f t="shared" si="4"/>
        <v>0</v>
      </c>
      <c r="AL23" s="377"/>
      <c r="AM23" s="378"/>
      <c r="AN23" s="21"/>
    </row>
    <row r="24" spans="1:43" s="22" customFormat="1" ht="12.75" customHeight="1">
      <c r="A24" s="129"/>
      <c r="B24" s="5"/>
      <c r="C24" s="7"/>
      <c r="D24" s="39"/>
      <c r="E24" s="39"/>
      <c r="F24" s="5"/>
      <c r="G24" s="5"/>
      <c r="H24" s="5"/>
      <c r="I24" s="5"/>
      <c r="J24" s="5"/>
      <c r="K24" s="39"/>
      <c r="L24" s="39"/>
      <c r="M24" s="5"/>
      <c r="N24" s="5"/>
      <c r="O24" s="5"/>
      <c r="P24" s="5"/>
      <c r="Q24" s="5"/>
      <c r="R24" s="39"/>
      <c r="S24" s="39"/>
      <c r="T24" s="5"/>
      <c r="U24" s="5"/>
      <c r="V24" s="5"/>
      <c r="W24" s="5"/>
      <c r="X24" s="5"/>
      <c r="Y24" s="39"/>
      <c r="Z24" s="39"/>
      <c r="AA24" s="5"/>
      <c r="AB24" s="5"/>
      <c r="AC24" s="5"/>
      <c r="AD24" s="5"/>
      <c r="AE24" s="5"/>
      <c r="AF24" s="5"/>
      <c r="AG24" s="55"/>
      <c r="AH24" s="55"/>
      <c r="AI24" s="8">
        <f t="shared" si="5"/>
        <v>0</v>
      </c>
      <c r="AJ24" s="8">
        <f t="shared" si="1"/>
        <v>0</v>
      </c>
      <c r="AK24" s="43">
        <f t="shared" si="4"/>
        <v>0</v>
      </c>
      <c r="AL24" s="377"/>
      <c r="AM24" s="378"/>
      <c r="AN24" s="21"/>
    </row>
    <row r="25" spans="1:43" s="22" customFormat="1" ht="12.75" customHeight="1">
      <c r="A25" s="129"/>
      <c r="B25" s="5"/>
      <c r="C25" s="7"/>
      <c r="D25" s="39"/>
      <c r="E25" s="39"/>
      <c r="F25" s="5"/>
      <c r="G25" s="5"/>
      <c r="H25" s="5"/>
      <c r="I25" s="5"/>
      <c r="J25" s="5"/>
      <c r="K25" s="39"/>
      <c r="L25" s="39"/>
      <c r="M25" s="5"/>
      <c r="N25" s="5"/>
      <c r="O25" s="5"/>
      <c r="P25" s="5"/>
      <c r="Q25" s="5"/>
      <c r="R25" s="39"/>
      <c r="S25" s="39"/>
      <c r="T25" s="5"/>
      <c r="U25" s="5"/>
      <c r="V25" s="5"/>
      <c r="W25" s="5"/>
      <c r="X25" s="5"/>
      <c r="Y25" s="39"/>
      <c r="Z25" s="39"/>
      <c r="AA25" s="5"/>
      <c r="AB25" s="5"/>
      <c r="AC25" s="5"/>
      <c r="AD25" s="5"/>
      <c r="AE25" s="5"/>
      <c r="AF25" s="5"/>
      <c r="AG25" s="55"/>
      <c r="AH25" s="55"/>
      <c r="AI25" s="8">
        <f t="shared" si="5"/>
        <v>0</v>
      </c>
      <c r="AJ25" s="8">
        <f t="shared" si="1"/>
        <v>0</v>
      </c>
      <c r="AK25" s="43">
        <f t="shared" si="4"/>
        <v>0</v>
      </c>
      <c r="AL25" s="377"/>
      <c r="AM25" s="378"/>
      <c r="AN25" s="21"/>
    </row>
    <row r="26" spans="1:43" s="22" customFormat="1" ht="12.75" customHeight="1">
      <c r="A26" s="129"/>
      <c r="B26" s="5"/>
      <c r="C26" s="7"/>
      <c r="D26" s="39"/>
      <c r="E26" s="39"/>
      <c r="F26" s="5"/>
      <c r="G26" s="5"/>
      <c r="H26" s="5"/>
      <c r="I26" s="5"/>
      <c r="J26" s="5"/>
      <c r="K26" s="39"/>
      <c r="L26" s="39"/>
      <c r="M26" s="5"/>
      <c r="N26" s="5"/>
      <c r="O26" s="5"/>
      <c r="P26" s="5"/>
      <c r="Q26" s="5"/>
      <c r="R26" s="39"/>
      <c r="S26" s="39"/>
      <c r="T26" s="5"/>
      <c r="U26" s="5"/>
      <c r="V26" s="5"/>
      <c r="W26" s="5"/>
      <c r="X26" s="5"/>
      <c r="Y26" s="39"/>
      <c r="Z26" s="39"/>
      <c r="AA26" s="5"/>
      <c r="AB26" s="5"/>
      <c r="AC26" s="5"/>
      <c r="AD26" s="5"/>
      <c r="AE26" s="5"/>
      <c r="AF26" s="5"/>
      <c r="AG26" s="55"/>
      <c r="AH26" s="55"/>
      <c r="AI26" s="8">
        <f t="shared" si="5"/>
        <v>0</v>
      </c>
      <c r="AJ26" s="8">
        <f t="shared" si="1"/>
        <v>0</v>
      </c>
      <c r="AK26" s="43">
        <f t="shared" si="4"/>
        <v>0</v>
      </c>
      <c r="AL26" s="377"/>
      <c r="AM26" s="378"/>
      <c r="AN26" s="21"/>
    </row>
    <row r="27" spans="1:43" s="22" customFormat="1" ht="14.25" customHeight="1">
      <c r="A27" s="129"/>
      <c r="B27" s="506" t="s">
        <v>111</v>
      </c>
      <c r="C27" s="507"/>
      <c r="D27" s="145">
        <f>SUM(D22:D26)</f>
        <v>0</v>
      </c>
      <c r="E27" s="145">
        <f t="shared" ref="E27:AE27" si="6">SUM(E22:E26)</f>
        <v>0</v>
      </c>
      <c r="F27" s="145">
        <f t="shared" si="6"/>
        <v>0</v>
      </c>
      <c r="G27" s="145">
        <f t="shared" si="6"/>
        <v>0</v>
      </c>
      <c r="H27" s="145">
        <f t="shared" si="6"/>
        <v>0</v>
      </c>
      <c r="I27" s="145">
        <f t="shared" si="6"/>
        <v>0</v>
      </c>
      <c r="J27" s="145">
        <f t="shared" si="6"/>
        <v>0</v>
      </c>
      <c r="K27" s="145">
        <f t="shared" si="6"/>
        <v>0</v>
      </c>
      <c r="L27" s="145">
        <f t="shared" si="6"/>
        <v>0</v>
      </c>
      <c r="M27" s="145">
        <f t="shared" si="6"/>
        <v>0</v>
      </c>
      <c r="N27" s="145">
        <f t="shared" si="6"/>
        <v>0</v>
      </c>
      <c r="O27" s="145">
        <f t="shared" si="6"/>
        <v>0</v>
      </c>
      <c r="P27" s="145">
        <f t="shared" si="6"/>
        <v>0</v>
      </c>
      <c r="Q27" s="145">
        <f t="shared" si="6"/>
        <v>0</v>
      </c>
      <c r="R27" s="145">
        <f t="shared" si="6"/>
        <v>0</v>
      </c>
      <c r="S27" s="145">
        <f t="shared" si="6"/>
        <v>0</v>
      </c>
      <c r="T27" s="145">
        <f t="shared" si="6"/>
        <v>0</v>
      </c>
      <c r="U27" s="145">
        <f t="shared" si="6"/>
        <v>0</v>
      </c>
      <c r="V27" s="145">
        <f t="shared" si="6"/>
        <v>0</v>
      </c>
      <c r="W27" s="145">
        <f t="shared" si="6"/>
        <v>0</v>
      </c>
      <c r="X27" s="145">
        <f t="shared" si="6"/>
        <v>0</v>
      </c>
      <c r="Y27" s="145">
        <f t="shared" si="6"/>
        <v>0</v>
      </c>
      <c r="Z27" s="145">
        <f t="shared" si="6"/>
        <v>0</v>
      </c>
      <c r="AA27" s="145">
        <f t="shared" si="6"/>
        <v>0</v>
      </c>
      <c r="AB27" s="145">
        <f t="shared" si="6"/>
        <v>0</v>
      </c>
      <c r="AC27" s="145">
        <f t="shared" si="6"/>
        <v>0</v>
      </c>
      <c r="AD27" s="145">
        <f t="shared" si="6"/>
        <v>0</v>
      </c>
      <c r="AE27" s="145">
        <f t="shared" si="6"/>
        <v>0</v>
      </c>
      <c r="AF27" s="145">
        <f t="shared" ref="AF27" si="7">SUM(AF22:AF26)</f>
        <v>0</v>
      </c>
      <c r="AG27" s="145"/>
      <c r="AH27" s="145"/>
      <c r="AI27" s="130">
        <f>SUM(D27:AF27)</f>
        <v>0</v>
      </c>
      <c r="AJ27" s="146">
        <f t="shared" si="1"/>
        <v>0</v>
      </c>
      <c r="AK27" s="147">
        <f>SUM(AK22:AK26)</f>
        <v>0</v>
      </c>
      <c r="AL27" s="436"/>
      <c r="AM27" s="436"/>
      <c r="AN27" s="21"/>
    </row>
    <row r="28" spans="1:43" s="22" customFormat="1">
      <c r="A28" s="129"/>
      <c r="B28" s="86" t="s">
        <v>22</v>
      </c>
      <c r="C28" s="133"/>
      <c r="D28" s="133">
        <f>SUM(D20+D27)</f>
        <v>0</v>
      </c>
      <c r="E28" s="133">
        <f t="shared" ref="E28:AE28" si="8">SUM(E20+E27)</f>
        <v>0</v>
      </c>
      <c r="F28" s="133">
        <f t="shared" si="8"/>
        <v>0</v>
      </c>
      <c r="G28" s="133">
        <f t="shared" si="8"/>
        <v>0</v>
      </c>
      <c r="H28" s="133">
        <f t="shared" si="8"/>
        <v>0</v>
      </c>
      <c r="I28" s="133">
        <f t="shared" si="8"/>
        <v>0</v>
      </c>
      <c r="J28" s="133">
        <f t="shared" si="8"/>
        <v>0</v>
      </c>
      <c r="K28" s="133">
        <f t="shared" si="8"/>
        <v>0</v>
      </c>
      <c r="L28" s="133">
        <f t="shared" si="8"/>
        <v>0</v>
      </c>
      <c r="M28" s="133">
        <f t="shared" si="8"/>
        <v>0</v>
      </c>
      <c r="N28" s="133">
        <f t="shared" si="8"/>
        <v>0</v>
      </c>
      <c r="O28" s="133">
        <f t="shared" si="8"/>
        <v>0</v>
      </c>
      <c r="P28" s="133">
        <f t="shared" si="8"/>
        <v>0</v>
      </c>
      <c r="Q28" s="133">
        <f t="shared" si="8"/>
        <v>0</v>
      </c>
      <c r="R28" s="133">
        <f t="shared" si="8"/>
        <v>0</v>
      </c>
      <c r="S28" s="133">
        <f t="shared" si="8"/>
        <v>0</v>
      </c>
      <c r="T28" s="133">
        <f t="shared" si="8"/>
        <v>0</v>
      </c>
      <c r="U28" s="133">
        <f t="shared" si="8"/>
        <v>0</v>
      </c>
      <c r="V28" s="133">
        <f t="shared" si="8"/>
        <v>0</v>
      </c>
      <c r="W28" s="133">
        <f t="shared" si="8"/>
        <v>0</v>
      </c>
      <c r="X28" s="133">
        <f t="shared" si="8"/>
        <v>0</v>
      </c>
      <c r="Y28" s="133">
        <f t="shared" si="8"/>
        <v>0</v>
      </c>
      <c r="Z28" s="133">
        <f t="shared" si="8"/>
        <v>0</v>
      </c>
      <c r="AA28" s="133">
        <f t="shared" si="8"/>
        <v>0</v>
      </c>
      <c r="AB28" s="133">
        <f t="shared" si="8"/>
        <v>0</v>
      </c>
      <c r="AC28" s="133">
        <f t="shared" si="8"/>
        <v>0</v>
      </c>
      <c r="AD28" s="133">
        <f t="shared" si="8"/>
        <v>0</v>
      </c>
      <c r="AE28" s="133">
        <f t="shared" si="8"/>
        <v>0</v>
      </c>
      <c r="AF28" s="133">
        <f t="shared" ref="AF28" si="9">SUM(AF20+AF27)</f>
        <v>0</v>
      </c>
      <c r="AG28" s="133"/>
      <c r="AH28" s="133"/>
      <c r="AI28" s="148">
        <f>SUM(AI10+AI11+AI12+AI13+AI14+AI15+AI16+AI17+AI18+AI19+AI22+AI23+AI24+AI25+AI26)</f>
        <v>0</v>
      </c>
      <c r="AJ28" s="149">
        <f t="shared" si="1"/>
        <v>0</v>
      </c>
      <c r="AK28" s="150">
        <f>SUM(AK27+AK20)</f>
        <v>0</v>
      </c>
      <c r="AL28" s="508"/>
      <c r="AM28" s="508"/>
      <c r="AN28" s="21"/>
      <c r="AQ28" s="27"/>
    </row>
    <row r="29" spans="1:43" s="27" customFormat="1" ht="14.25" customHeight="1">
      <c r="A29" s="134"/>
      <c r="B29" s="509" t="s">
        <v>180</v>
      </c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1"/>
      <c r="AN29" s="21"/>
    </row>
    <row r="30" spans="1:43" s="22" customFormat="1" ht="12.75" customHeight="1">
      <c r="A30" s="129"/>
      <c r="B30" s="491" t="s">
        <v>24</v>
      </c>
      <c r="C30" s="491"/>
      <c r="D30" s="39"/>
      <c r="E30" s="39"/>
      <c r="F30" s="5"/>
      <c r="G30" s="5"/>
      <c r="H30" s="5"/>
      <c r="I30" s="5"/>
      <c r="J30" s="5"/>
      <c r="K30" s="39"/>
      <c r="L30" s="39"/>
      <c r="M30" s="5"/>
      <c r="N30" s="5"/>
      <c r="O30" s="5"/>
      <c r="P30" s="5"/>
      <c r="Q30" s="5"/>
      <c r="R30" s="39"/>
      <c r="S30" s="39"/>
      <c r="T30" s="5"/>
      <c r="U30" s="5"/>
      <c r="V30" s="5"/>
      <c r="W30" s="5"/>
      <c r="X30" s="5"/>
      <c r="Y30" s="39"/>
      <c r="Z30" s="39"/>
      <c r="AA30" s="5"/>
      <c r="AB30" s="5"/>
      <c r="AC30" s="5"/>
      <c r="AD30" s="5"/>
      <c r="AE30" s="5"/>
      <c r="AF30" s="5"/>
      <c r="AG30" s="55"/>
      <c r="AH30" s="55"/>
      <c r="AI30" s="8">
        <f>SUM(D30:AF30)</f>
        <v>0</v>
      </c>
      <c r="AJ30" s="8">
        <f t="shared" ref="AJ30:AJ34" si="10">SUM(AI30/8)</f>
        <v>0</v>
      </c>
      <c r="AK30" s="8"/>
      <c r="AL30" s="352"/>
      <c r="AM30" s="352"/>
      <c r="AN30" s="21"/>
    </row>
    <row r="31" spans="1:43" s="22" customFormat="1" ht="12.75" customHeight="1">
      <c r="A31" s="129"/>
      <c r="B31" s="491" t="s">
        <v>25</v>
      </c>
      <c r="C31" s="491"/>
      <c r="D31" s="39"/>
      <c r="E31" s="39"/>
      <c r="F31" s="5"/>
      <c r="G31" s="5"/>
      <c r="H31" s="5"/>
      <c r="I31" s="5"/>
      <c r="J31" s="5"/>
      <c r="K31" s="39"/>
      <c r="L31" s="39"/>
      <c r="M31" s="5"/>
      <c r="N31" s="5"/>
      <c r="O31" s="5"/>
      <c r="P31" s="5"/>
      <c r="Q31" s="5"/>
      <c r="R31" s="39"/>
      <c r="S31" s="39"/>
      <c r="T31" s="5"/>
      <c r="U31" s="5"/>
      <c r="V31" s="5"/>
      <c r="W31" s="5"/>
      <c r="X31" s="5"/>
      <c r="Y31" s="39"/>
      <c r="Z31" s="39"/>
      <c r="AA31" s="5"/>
      <c r="AB31" s="5"/>
      <c r="AC31" s="5"/>
      <c r="AD31" s="5"/>
      <c r="AE31" s="5"/>
      <c r="AF31" s="5"/>
      <c r="AG31" s="55"/>
      <c r="AH31" s="55"/>
      <c r="AI31" s="8">
        <f t="shared" ref="AI31:AI32" si="11">SUM(D31:AF31)</f>
        <v>0</v>
      </c>
      <c r="AJ31" s="8">
        <f t="shared" si="10"/>
        <v>0</v>
      </c>
      <c r="AK31" s="8"/>
      <c r="AL31" s="352"/>
      <c r="AM31" s="352"/>
      <c r="AN31" s="21"/>
    </row>
    <row r="32" spans="1:43" s="22" customFormat="1" ht="12.75" customHeight="1">
      <c r="A32" s="129"/>
      <c r="B32" s="491" t="s">
        <v>26</v>
      </c>
      <c r="C32" s="491"/>
      <c r="D32" s="39"/>
      <c r="E32" s="39"/>
      <c r="F32" s="5"/>
      <c r="G32" s="5"/>
      <c r="H32" s="5"/>
      <c r="I32" s="5"/>
      <c r="J32" s="5"/>
      <c r="K32" s="39"/>
      <c r="L32" s="39"/>
      <c r="M32" s="5"/>
      <c r="N32" s="5"/>
      <c r="O32" s="5"/>
      <c r="P32" s="5"/>
      <c r="Q32" s="5"/>
      <c r="R32" s="39"/>
      <c r="S32" s="39"/>
      <c r="T32" s="5"/>
      <c r="U32" s="5"/>
      <c r="V32" s="5"/>
      <c r="W32" s="5"/>
      <c r="X32" s="5"/>
      <c r="Y32" s="39"/>
      <c r="Z32" s="39"/>
      <c r="AA32" s="5"/>
      <c r="AB32" s="5"/>
      <c r="AC32" s="5"/>
      <c r="AD32" s="5"/>
      <c r="AE32" s="5"/>
      <c r="AF32" s="5"/>
      <c r="AG32" s="55"/>
      <c r="AH32" s="55"/>
      <c r="AI32" s="8">
        <f t="shared" si="11"/>
        <v>0</v>
      </c>
      <c r="AJ32" s="8">
        <f t="shared" si="10"/>
        <v>0</v>
      </c>
      <c r="AK32" s="8"/>
      <c r="AL32" s="352"/>
      <c r="AM32" s="352"/>
      <c r="AN32" s="21"/>
    </row>
    <row r="33" spans="1:40" s="27" customFormat="1" ht="14.25" customHeight="1">
      <c r="A33" s="134"/>
      <c r="B33" s="445" t="s">
        <v>115</v>
      </c>
      <c r="C33" s="446"/>
      <c r="D33" s="131">
        <f>SUM(D30:D32)</f>
        <v>0</v>
      </c>
      <c r="E33" s="131">
        <f t="shared" ref="E33:AE33" si="12">SUM(E30:E32)</f>
        <v>0</v>
      </c>
      <c r="F33" s="131">
        <f t="shared" si="12"/>
        <v>0</v>
      </c>
      <c r="G33" s="131">
        <f t="shared" si="12"/>
        <v>0</v>
      </c>
      <c r="H33" s="131">
        <f t="shared" si="12"/>
        <v>0</v>
      </c>
      <c r="I33" s="131">
        <f t="shared" si="12"/>
        <v>0</v>
      </c>
      <c r="J33" s="131">
        <f t="shared" si="12"/>
        <v>0</v>
      </c>
      <c r="K33" s="131">
        <f t="shared" si="12"/>
        <v>0</v>
      </c>
      <c r="L33" s="131">
        <f t="shared" si="12"/>
        <v>0</v>
      </c>
      <c r="M33" s="131">
        <f t="shared" si="12"/>
        <v>0</v>
      </c>
      <c r="N33" s="131">
        <f t="shared" si="12"/>
        <v>0</v>
      </c>
      <c r="O33" s="131">
        <f t="shared" si="12"/>
        <v>0</v>
      </c>
      <c r="P33" s="131">
        <f t="shared" si="12"/>
        <v>0</v>
      </c>
      <c r="Q33" s="131">
        <f t="shared" si="12"/>
        <v>0</v>
      </c>
      <c r="R33" s="131">
        <f t="shared" si="12"/>
        <v>0</v>
      </c>
      <c r="S33" s="131">
        <f t="shared" si="12"/>
        <v>0</v>
      </c>
      <c r="T33" s="131">
        <f t="shared" si="12"/>
        <v>0</v>
      </c>
      <c r="U33" s="131">
        <f t="shared" si="12"/>
        <v>0</v>
      </c>
      <c r="V33" s="131">
        <f t="shared" si="12"/>
        <v>0</v>
      </c>
      <c r="W33" s="131">
        <f t="shared" si="12"/>
        <v>0</v>
      </c>
      <c r="X33" s="131">
        <f t="shared" si="12"/>
        <v>0</v>
      </c>
      <c r="Y33" s="131">
        <f t="shared" si="12"/>
        <v>0</v>
      </c>
      <c r="Z33" s="131">
        <f t="shared" si="12"/>
        <v>0</v>
      </c>
      <c r="AA33" s="131">
        <f t="shared" si="12"/>
        <v>0</v>
      </c>
      <c r="AB33" s="131">
        <f t="shared" si="12"/>
        <v>0</v>
      </c>
      <c r="AC33" s="131">
        <f t="shared" si="12"/>
        <v>0</v>
      </c>
      <c r="AD33" s="131">
        <f t="shared" si="12"/>
        <v>0</v>
      </c>
      <c r="AE33" s="131">
        <f t="shared" si="12"/>
        <v>0</v>
      </c>
      <c r="AF33" s="131">
        <f t="shared" ref="AF33" si="13">SUM(AF30:AF32)</f>
        <v>0</v>
      </c>
      <c r="AG33" s="131"/>
      <c r="AH33" s="140"/>
      <c r="AI33" s="141">
        <f>SUM(AI30:AI32)</f>
        <v>0</v>
      </c>
      <c r="AJ33" s="144">
        <f t="shared" si="10"/>
        <v>0</v>
      </c>
      <c r="AK33" s="144"/>
      <c r="AL33" s="512"/>
      <c r="AM33" s="512"/>
      <c r="AN33" s="21"/>
    </row>
    <row r="34" spans="1:40" s="22" customFormat="1" ht="14.25" customHeight="1">
      <c r="A34" s="129"/>
      <c r="B34" s="467" t="s">
        <v>28</v>
      </c>
      <c r="C34" s="467"/>
      <c r="D34" s="37">
        <f>D28</f>
        <v>0</v>
      </c>
      <c r="E34" s="37">
        <f t="shared" ref="E34:AE34" si="14">E28</f>
        <v>0</v>
      </c>
      <c r="F34" s="37">
        <f t="shared" si="14"/>
        <v>0</v>
      </c>
      <c r="G34" s="37">
        <f t="shared" si="14"/>
        <v>0</v>
      </c>
      <c r="H34" s="37">
        <f t="shared" si="14"/>
        <v>0</v>
      </c>
      <c r="I34" s="37">
        <f t="shared" si="14"/>
        <v>0</v>
      </c>
      <c r="J34" s="37">
        <f t="shared" si="14"/>
        <v>0</v>
      </c>
      <c r="K34" s="37">
        <f t="shared" si="14"/>
        <v>0</v>
      </c>
      <c r="L34" s="37">
        <f t="shared" si="14"/>
        <v>0</v>
      </c>
      <c r="M34" s="37">
        <f t="shared" si="14"/>
        <v>0</v>
      </c>
      <c r="N34" s="37">
        <f t="shared" si="14"/>
        <v>0</v>
      </c>
      <c r="O34" s="37">
        <f t="shared" si="14"/>
        <v>0</v>
      </c>
      <c r="P34" s="37">
        <f t="shared" si="14"/>
        <v>0</v>
      </c>
      <c r="Q34" s="37">
        <f t="shared" si="14"/>
        <v>0</v>
      </c>
      <c r="R34" s="37">
        <f t="shared" si="14"/>
        <v>0</v>
      </c>
      <c r="S34" s="37">
        <f t="shared" si="14"/>
        <v>0</v>
      </c>
      <c r="T34" s="37">
        <f t="shared" si="14"/>
        <v>0</v>
      </c>
      <c r="U34" s="37">
        <f t="shared" si="14"/>
        <v>0</v>
      </c>
      <c r="V34" s="37">
        <f t="shared" si="14"/>
        <v>0</v>
      </c>
      <c r="W34" s="37">
        <f t="shared" si="14"/>
        <v>0</v>
      </c>
      <c r="X34" s="37">
        <f t="shared" si="14"/>
        <v>0</v>
      </c>
      <c r="Y34" s="37">
        <f t="shared" si="14"/>
        <v>0</v>
      </c>
      <c r="Z34" s="37">
        <f t="shared" si="14"/>
        <v>0</v>
      </c>
      <c r="AA34" s="37">
        <f t="shared" si="14"/>
        <v>0</v>
      </c>
      <c r="AB34" s="37">
        <f t="shared" si="14"/>
        <v>0</v>
      </c>
      <c r="AC34" s="37">
        <f t="shared" si="14"/>
        <v>0</v>
      </c>
      <c r="AD34" s="37">
        <f t="shared" si="14"/>
        <v>0</v>
      </c>
      <c r="AE34" s="37">
        <f t="shared" si="14"/>
        <v>0</v>
      </c>
      <c r="AF34" s="37">
        <f t="shared" ref="AF34" si="15">AF28</f>
        <v>0</v>
      </c>
      <c r="AG34" s="37"/>
      <c r="AH34" s="37"/>
      <c r="AI34" s="38">
        <f>SUM(D34:AF34)</f>
        <v>0</v>
      </c>
      <c r="AJ34" s="8">
        <f t="shared" si="10"/>
        <v>0</v>
      </c>
      <c r="AK34" s="8"/>
      <c r="AL34" s="352"/>
      <c r="AM34" s="352"/>
      <c r="AN34" s="21"/>
    </row>
    <row r="35" spans="1:40" s="22" customFormat="1" ht="3" customHeight="1">
      <c r="A35" s="129"/>
      <c r="B35" s="513"/>
      <c r="C35" s="513"/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  <c r="AL35" s="513"/>
      <c r="AM35" s="513"/>
      <c r="AN35" s="21"/>
    </row>
    <row r="36" spans="1:40" s="22" customFormat="1" ht="14.25" customHeight="1">
      <c r="A36" s="129"/>
      <c r="B36" s="467" t="s">
        <v>29</v>
      </c>
      <c r="C36" s="467"/>
      <c r="D36" s="37">
        <f>D28+D33</f>
        <v>0</v>
      </c>
      <c r="E36" s="37">
        <f t="shared" ref="E36:AF36" si="16">E28+E33</f>
        <v>0</v>
      </c>
      <c r="F36" s="37">
        <f t="shared" si="16"/>
        <v>0</v>
      </c>
      <c r="G36" s="37">
        <f t="shared" si="16"/>
        <v>0</v>
      </c>
      <c r="H36" s="37">
        <f t="shared" si="16"/>
        <v>0</v>
      </c>
      <c r="I36" s="37">
        <f t="shared" si="16"/>
        <v>0</v>
      </c>
      <c r="J36" s="37">
        <f t="shared" si="16"/>
        <v>0</v>
      </c>
      <c r="K36" s="37">
        <f t="shared" si="16"/>
        <v>0</v>
      </c>
      <c r="L36" s="37">
        <f t="shared" si="16"/>
        <v>0</v>
      </c>
      <c r="M36" s="37">
        <f t="shared" si="16"/>
        <v>0</v>
      </c>
      <c r="N36" s="37">
        <f t="shared" si="16"/>
        <v>0</v>
      </c>
      <c r="O36" s="37">
        <f t="shared" si="16"/>
        <v>0</v>
      </c>
      <c r="P36" s="37">
        <f t="shared" si="16"/>
        <v>0</v>
      </c>
      <c r="Q36" s="37">
        <f t="shared" si="16"/>
        <v>0</v>
      </c>
      <c r="R36" s="37">
        <f t="shared" si="16"/>
        <v>0</v>
      </c>
      <c r="S36" s="37">
        <f t="shared" si="16"/>
        <v>0</v>
      </c>
      <c r="T36" s="37">
        <f t="shared" si="16"/>
        <v>0</v>
      </c>
      <c r="U36" s="37">
        <f t="shared" si="16"/>
        <v>0</v>
      </c>
      <c r="V36" s="37">
        <f t="shared" si="16"/>
        <v>0</v>
      </c>
      <c r="W36" s="37">
        <f t="shared" si="16"/>
        <v>0</v>
      </c>
      <c r="X36" s="37">
        <f t="shared" si="16"/>
        <v>0</v>
      </c>
      <c r="Y36" s="37">
        <f t="shared" si="16"/>
        <v>0</v>
      </c>
      <c r="Z36" s="37">
        <f t="shared" si="16"/>
        <v>0</v>
      </c>
      <c r="AA36" s="37">
        <f t="shared" si="16"/>
        <v>0</v>
      </c>
      <c r="AB36" s="37">
        <f t="shared" si="16"/>
        <v>0</v>
      </c>
      <c r="AC36" s="37">
        <f t="shared" si="16"/>
        <v>0</v>
      </c>
      <c r="AD36" s="37">
        <f t="shared" si="16"/>
        <v>0</v>
      </c>
      <c r="AE36" s="37">
        <f t="shared" si="16"/>
        <v>0</v>
      </c>
      <c r="AF36" s="37">
        <f t="shared" si="16"/>
        <v>0</v>
      </c>
      <c r="AG36" s="37"/>
      <c r="AH36" s="37"/>
      <c r="AI36" s="38">
        <f>SUM(D36:AF36)</f>
        <v>0</v>
      </c>
      <c r="AJ36" s="8">
        <f t="shared" ref="AJ36" si="17">SUM(AI36/8)</f>
        <v>0</v>
      </c>
      <c r="AK36" s="8"/>
      <c r="AL36" s="352"/>
      <c r="AM36" s="352"/>
      <c r="AN36" s="21"/>
    </row>
    <row r="37" spans="1:40" ht="9" customHeight="1" thickBot="1">
      <c r="A37" s="126"/>
      <c r="B37" s="151"/>
      <c r="C37" s="151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3"/>
      <c r="AB37" s="153"/>
      <c r="AC37" s="153"/>
      <c r="AD37" s="153"/>
      <c r="AE37" s="153"/>
      <c r="AF37" s="153"/>
      <c r="AG37" s="153"/>
      <c r="AH37" s="153"/>
      <c r="AI37" s="154"/>
      <c r="AJ37" s="154"/>
      <c r="AK37" s="154"/>
      <c r="AL37" s="155"/>
      <c r="AM37" s="155"/>
    </row>
    <row r="38" spans="1:40">
      <c r="A38" s="126"/>
      <c r="B38" s="151"/>
      <c r="C38" s="151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514" t="s">
        <v>30</v>
      </c>
      <c r="AB38" s="515"/>
      <c r="AC38" s="515"/>
      <c r="AD38" s="515"/>
      <c r="AE38" s="515"/>
      <c r="AF38" s="515"/>
      <c r="AG38" s="515"/>
      <c r="AH38" s="515"/>
      <c r="AI38" s="516"/>
      <c r="AJ38" s="156"/>
      <c r="AK38" s="156"/>
      <c r="AL38" s="155"/>
      <c r="AM38" s="155"/>
    </row>
    <row r="39" spans="1:40" ht="18.75" customHeight="1">
      <c r="A39" s="126"/>
      <c r="B39" s="157" t="s">
        <v>31</v>
      </c>
      <c r="C39" s="151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26"/>
      <c r="AA39" s="517" t="s">
        <v>32</v>
      </c>
      <c r="AB39" s="518"/>
      <c r="AC39" s="518"/>
      <c r="AD39" s="521" t="s">
        <v>114</v>
      </c>
      <c r="AE39" s="521"/>
      <c r="AF39" s="521"/>
      <c r="AG39" s="518" t="s">
        <v>122</v>
      </c>
      <c r="AH39" s="518"/>
      <c r="AI39" s="523"/>
      <c r="AJ39" s="158"/>
      <c r="AK39" s="158"/>
      <c r="AL39" s="127"/>
      <c r="AM39" s="127"/>
    </row>
    <row r="40" spans="1:40" ht="14.5" customHeight="1">
      <c r="A40" s="126"/>
      <c r="B40" s="126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26"/>
      <c r="AA40" s="519"/>
      <c r="AB40" s="520"/>
      <c r="AC40" s="520"/>
      <c r="AD40" s="522"/>
      <c r="AE40" s="522"/>
      <c r="AF40" s="522"/>
      <c r="AG40" s="520"/>
      <c r="AH40" s="520"/>
      <c r="AI40" s="524"/>
      <c r="AJ40" s="158"/>
      <c r="AK40" s="158"/>
      <c r="AL40" s="127"/>
      <c r="AM40" s="127"/>
    </row>
    <row r="41" spans="1:40" ht="14.5" customHeight="1" thickBot="1">
      <c r="A41" s="126"/>
      <c r="B41" s="126"/>
      <c r="C41" s="152" t="s">
        <v>35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52" t="s">
        <v>116</v>
      </c>
      <c r="N41" s="126"/>
      <c r="O41" s="126"/>
      <c r="P41" s="126"/>
      <c r="Q41" s="126"/>
      <c r="R41" s="126"/>
      <c r="S41" s="126"/>
      <c r="T41" s="126"/>
      <c r="U41" s="159"/>
      <c r="V41" s="126"/>
      <c r="W41" s="126"/>
      <c r="X41" s="126"/>
      <c r="Y41" s="126"/>
      <c r="Z41" s="126"/>
      <c r="AA41" s="525">
        <f>SUM(AI20)</f>
        <v>0</v>
      </c>
      <c r="AB41" s="526"/>
      <c r="AC41" s="526"/>
      <c r="AD41" s="526">
        <f>SUM(AI27)</f>
        <v>0</v>
      </c>
      <c r="AE41" s="526"/>
      <c r="AF41" s="526"/>
      <c r="AG41" s="527">
        <f>SUM(AK28)</f>
        <v>0</v>
      </c>
      <c r="AH41" s="527"/>
      <c r="AI41" s="528"/>
      <c r="AJ41" s="47"/>
      <c r="AK41" s="47"/>
      <c r="AL41" s="126"/>
      <c r="AM41" s="126"/>
    </row>
    <row r="42" spans="1:40">
      <c r="A42" s="126"/>
      <c r="B42" s="126"/>
      <c r="C42" s="160" t="s">
        <v>37</v>
      </c>
      <c r="D42" s="547"/>
      <c r="E42" s="548"/>
      <c r="F42" s="548"/>
      <c r="G42" s="548"/>
      <c r="H42" s="548"/>
      <c r="I42" s="548"/>
      <c r="J42" s="548"/>
      <c r="K42" s="549"/>
      <c r="L42" s="126"/>
      <c r="M42" s="532" t="s">
        <v>37</v>
      </c>
      <c r="N42" s="533"/>
      <c r="O42" s="533"/>
      <c r="P42" s="533"/>
      <c r="Q42" s="534"/>
      <c r="R42" s="486"/>
      <c r="S42" s="486"/>
      <c r="T42" s="486"/>
      <c r="U42" s="486"/>
      <c r="V42" s="486"/>
      <c r="W42" s="486"/>
      <c r="X42" s="486"/>
      <c r="Y42" s="535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</row>
    <row r="43" spans="1:40">
      <c r="A43" s="126"/>
      <c r="B43" s="126"/>
      <c r="C43" s="161" t="s">
        <v>38</v>
      </c>
      <c r="D43" s="551" t="str">
        <f>AE4</f>
        <v/>
      </c>
      <c r="E43" s="435"/>
      <c r="F43" s="435"/>
      <c r="G43" s="435"/>
      <c r="H43" s="435"/>
      <c r="I43" s="435"/>
      <c r="J43" s="435"/>
      <c r="K43" s="460"/>
      <c r="L43" s="126"/>
      <c r="M43" s="543" t="s">
        <v>38</v>
      </c>
      <c r="N43" s="541"/>
      <c r="O43" s="541"/>
      <c r="P43" s="541"/>
      <c r="Q43" s="544">
        <f>IFERROR('Total days'!$O$48,"")</f>
        <v>0</v>
      </c>
      <c r="R43" s="545"/>
      <c r="S43" s="545"/>
      <c r="T43" s="545"/>
      <c r="U43" s="545"/>
      <c r="V43" s="545"/>
      <c r="W43" s="545"/>
      <c r="X43" s="545"/>
      <c r="Y43" s="54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</row>
    <row r="44" spans="1:40">
      <c r="A44" s="126"/>
      <c r="B44" s="126"/>
      <c r="C44" s="552"/>
      <c r="D44" s="435"/>
      <c r="E44" s="435"/>
      <c r="F44" s="435"/>
      <c r="G44" s="435"/>
      <c r="H44" s="435"/>
      <c r="I44" s="435"/>
      <c r="J44" s="435"/>
      <c r="K44" s="460"/>
      <c r="L44" s="126"/>
      <c r="M44" s="543"/>
      <c r="N44" s="541"/>
      <c r="O44" s="541"/>
      <c r="P44" s="541"/>
      <c r="Q44" s="541"/>
      <c r="R44" s="541"/>
      <c r="S44" s="541"/>
      <c r="T44" s="541"/>
      <c r="U44" s="541"/>
      <c r="V44" s="541"/>
      <c r="W44" s="541"/>
      <c r="X44" s="541"/>
      <c r="Y44" s="542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</row>
    <row r="45" spans="1:40">
      <c r="A45" s="126"/>
      <c r="B45" s="126"/>
      <c r="C45" s="162" t="s">
        <v>39</v>
      </c>
      <c r="D45" s="550"/>
      <c r="E45" s="462"/>
      <c r="F45" s="462"/>
      <c r="G45" s="462"/>
      <c r="H45" s="462"/>
      <c r="I45" s="462"/>
      <c r="J45" s="462"/>
      <c r="K45" s="472"/>
      <c r="L45" s="126"/>
      <c r="M45" s="539" t="s">
        <v>39</v>
      </c>
      <c r="N45" s="537"/>
      <c r="O45" s="537"/>
      <c r="P45" s="537"/>
      <c r="Q45" s="536"/>
      <c r="R45" s="537"/>
      <c r="S45" s="537"/>
      <c r="T45" s="537"/>
      <c r="U45" s="537"/>
      <c r="V45" s="537"/>
      <c r="W45" s="537"/>
      <c r="X45" s="537"/>
      <c r="Y45" s="538"/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</row>
    <row r="46" spans="1:40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</row>
  </sheetData>
  <sheetProtection algorithmName="SHA-512" hashValue="VXorIZYQycmZpMROvc4ntkza7muTWyAYBSjaAMEMjuxbIbkkKKyXzTeY13E/yuzr4pqx7Umcg+XreOgM/2GOvQ==" saltValue="K5vJr6beXpofhTY+0pwTLw==" spinCount="100000" sheet="1" objects="1" scenarios="1"/>
  <mergeCells count="68">
    <mergeCell ref="D45:K45"/>
    <mergeCell ref="M45:P45"/>
    <mergeCell ref="Q45:Y45"/>
    <mergeCell ref="D43:K43"/>
    <mergeCell ref="M43:P43"/>
    <mergeCell ref="Q43:Y43"/>
    <mergeCell ref="C44:K44"/>
    <mergeCell ref="M44:Y44"/>
    <mergeCell ref="AA41:AC41"/>
    <mergeCell ref="AD41:AF41"/>
    <mergeCell ref="AG41:AI41"/>
    <mergeCell ref="D42:K42"/>
    <mergeCell ref="M42:P42"/>
    <mergeCell ref="Q42:Y42"/>
    <mergeCell ref="AL34:AM34"/>
    <mergeCell ref="B35:AM35"/>
    <mergeCell ref="AA38:AI38"/>
    <mergeCell ref="AA39:AC40"/>
    <mergeCell ref="AD39:AF40"/>
    <mergeCell ref="AG39:AI40"/>
    <mergeCell ref="AL26:AM26"/>
    <mergeCell ref="B27:C27"/>
    <mergeCell ref="AL27:AM27"/>
    <mergeCell ref="AL28:AM28"/>
    <mergeCell ref="B36:C36"/>
    <mergeCell ref="AL36:AM36"/>
    <mergeCell ref="B29:AM29"/>
    <mergeCell ref="B30:C30"/>
    <mergeCell ref="AL30:AM30"/>
    <mergeCell ref="B31:C31"/>
    <mergeCell ref="AL31:AM31"/>
    <mergeCell ref="B32:C32"/>
    <mergeCell ref="AL32:AM32"/>
    <mergeCell ref="B33:C33"/>
    <mergeCell ref="AL33:AM33"/>
    <mergeCell ref="B34:C34"/>
    <mergeCell ref="B21:AM21"/>
    <mergeCell ref="AL22:AM22"/>
    <mergeCell ref="AL23:AM23"/>
    <mergeCell ref="AL24:AM24"/>
    <mergeCell ref="AL25:AM25"/>
    <mergeCell ref="AL14:AM14"/>
    <mergeCell ref="AL17:AM17"/>
    <mergeCell ref="AL18:AM18"/>
    <mergeCell ref="AL19:AM19"/>
    <mergeCell ref="B20:C20"/>
    <mergeCell ref="AL20:AM20"/>
    <mergeCell ref="AL15:AM15"/>
    <mergeCell ref="AL16:AM16"/>
    <mergeCell ref="AL13:AM13"/>
    <mergeCell ref="Z5:AD5"/>
    <mergeCell ref="AE5:AM5"/>
    <mergeCell ref="B7:C7"/>
    <mergeCell ref="AL7:AM7"/>
    <mergeCell ref="B8:C8"/>
    <mergeCell ref="AL8:AM8"/>
    <mergeCell ref="B9:C9"/>
    <mergeCell ref="AL9:AM9"/>
    <mergeCell ref="AL10:AM10"/>
    <mergeCell ref="AL11:AM11"/>
    <mergeCell ref="AL12:AM12"/>
    <mergeCell ref="D5:E5"/>
    <mergeCell ref="Z2:AD2"/>
    <mergeCell ref="AE2:AM2"/>
    <mergeCell ref="Z3:AD3"/>
    <mergeCell ref="AE3:AM3"/>
    <mergeCell ref="Z4:AD4"/>
    <mergeCell ref="AE4:AM4"/>
  </mergeCells>
  <phoneticPr fontId="11" type="noConversion"/>
  <conditionalFormatting sqref="D10:AF19 D7:AF7 D22:AF26 D30:AF32">
    <cfRule type="expression" dxfId="62" priority="36">
      <formula>OR(WEEKDAY(DATE($D$5,2,D$7), 2)=6, WEEKDAY(DATE($D$5,2,D$7), 2)=7)</formula>
    </cfRule>
  </conditionalFormatting>
  <conditionalFormatting sqref="AF7">
    <cfRule type="expression" dxfId="61" priority="18">
      <formula>IF(AND(MOD(D5,100)&lt;&gt;0,MOD(D5,4)=0),FALSE,TRUE)</formula>
    </cfRule>
  </conditionalFormatting>
  <conditionalFormatting sqref="AF10">
    <cfRule type="expression" dxfId="60" priority="19">
      <formula>IF(AND(MOD(D5,100)&lt;&gt;0,MOD(D5,4)=0),FALSE,TRUE)</formula>
    </cfRule>
  </conditionalFormatting>
  <conditionalFormatting sqref="AF11">
    <cfRule type="expression" dxfId="59" priority="17">
      <formula>IF(AND(MOD(D5,100)&lt;&gt;0,MOD(D5,4)=0),FALSE,TRUE)</formula>
    </cfRule>
  </conditionalFormatting>
  <conditionalFormatting sqref="AF12">
    <cfRule type="expression" dxfId="58" priority="16">
      <formula>IF(AND(MOD(D5,100)&lt;&gt;0,MOD(D5,4)=0),FALSE,TRUE)</formula>
    </cfRule>
  </conditionalFormatting>
  <conditionalFormatting sqref="AF13">
    <cfRule type="expression" dxfId="57" priority="15">
      <formula>IF(AND(MOD(D5,100)&lt;&gt;0,MOD(D5,4)=0),FALSE,TRUE)</formula>
    </cfRule>
  </conditionalFormatting>
  <conditionalFormatting sqref="AF14">
    <cfRule type="expression" dxfId="56" priority="14">
      <formula>IF(AND(MOD(D5,100)&lt;&gt;0,MOD(D5,4)=0),FALSE,TRUE)</formula>
    </cfRule>
  </conditionalFormatting>
  <conditionalFormatting sqref="AF15">
    <cfRule type="expression" dxfId="55" priority="13">
      <formula>IF(AND(MOD(D5,100)&lt;&gt;0,MOD(D5,4)=0),FALSE,TRUE)</formula>
    </cfRule>
  </conditionalFormatting>
  <conditionalFormatting sqref="AF16">
    <cfRule type="expression" dxfId="54" priority="12">
      <formula>IF(AND(MOD(D5,100)&lt;&gt;0,MOD(D5,4)=0),FALSE,TRUE)</formula>
    </cfRule>
  </conditionalFormatting>
  <conditionalFormatting sqref="AF17">
    <cfRule type="expression" dxfId="53" priority="11">
      <formula>IF(AND(MOD(D5,100)&lt;&gt;0,MOD(D5,4)=0),FALSE,TRUE)</formula>
    </cfRule>
  </conditionalFormatting>
  <conditionalFormatting sqref="AF18">
    <cfRule type="expression" dxfId="52" priority="10">
      <formula>IF(AND(MOD(D5,100)&lt;&gt;0,MOD(D5,4)=0),FALSE,TRUE)</formula>
    </cfRule>
  </conditionalFormatting>
  <conditionalFormatting sqref="AF19">
    <cfRule type="expression" dxfId="51" priority="9">
      <formula>IF(AND(MOD(D5,100)&lt;&gt;0,MOD(D5,4)=0),FALSE,TRUE)</formula>
    </cfRule>
  </conditionalFormatting>
  <conditionalFormatting sqref="AF22">
    <cfRule type="expression" dxfId="50" priority="8">
      <formula>IF(AND(MOD(D5,100)&lt;&gt;0,MOD(D5,4)=0),FALSE,TRUE)</formula>
    </cfRule>
  </conditionalFormatting>
  <conditionalFormatting sqref="AF23">
    <cfRule type="expression" dxfId="49" priority="7">
      <formula>IF(AND(MOD(D5,100)&lt;&gt;0,MOD(D5,4)=0),FALSE,TRUE)</formula>
    </cfRule>
  </conditionalFormatting>
  <conditionalFormatting sqref="AF24">
    <cfRule type="expression" dxfId="48" priority="6">
      <formula>IF(AND(MOD(D5,100)&lt;&gt;0,MOD(D5,4)=0),FALSE,TRUE)</formula>
    </cfRule>
  </conditionalFormatting>
  <conditionalFormatting sqref="AF25">
    <cfRule type="expression" dxfId="47" priority="5">
      <formula>IF(AND(MOD(D5,100)&lt;&gt;0,MOD(D5,4)=0),FALSE,TRUE)</formula>
    </cfRule>
  </conditionalFormatting>
  <conditionalFormatting sqref="AF26">
    <cfRule type="expression" dxfId="46" priority="4">
      <formula>IF(AND(MOD(D5,100)&lt;&gt;0,MOD(D5,4)=0),FALSE,TRUE)</formula>
    </cfRule>
  </conditionalFormatting>
  <conditionalFormatting sqref="AF30">
    <cfRule type="expression" dxfId="45" priority="3">
      <formula>IF(AND(MOD(D5,100)&lt;&gt;0,MOD(D5,4)=0),FALSE,TRUE)</formula>
    </cfRule>
  </conditionalFormatting>
  <conditionalFormatting sqref="AF31">
    <cfRule type="expression" dxfId="44" priority="2">
      <formula>IF(AND(MOD(D5,100)&lt;&gt;0,MOD(D5,4)=0),FALSE,TRUE)</formula>
    </cfRule>
  </conditionalFormatting>
  <conditionalFormatting sqref="AF32">
    <cfRule type="expression" dxfId="43" priority="1">
      <formula>IF(AND(MOD(D5,100)&lt;&gt;0,MOD(D5,4)=0),FALSE,TRUE)</formula>
    </cfRule>
  </conditionalFormatting>
  <conditionalFormatting sqref="AK28">
    <cfRule type="cellIs" dxfId="40" priority="128" operator="greaterThan">
      <formula>1</formula>
    </cfRule>
  </conditionalFormatting>
  <pageMargins left="0.43307086614173229" right="0.39370078740157483" top="0.11811023622047245" bottom="0.23622047244094491" header="7.874015748031496E-2" footer="0.31496062992125984"/>
  <pageSetup paperSize="9" scale="88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7" operator="greaterThan" id="{A2B7CA4B-1C97-475B-A77A-665411A542DC}">
            <xm:f>Salary!$G$12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AI28 AI34 AI36</xm:sqref>
        </x14:conditionalFormatting>
        <x14:conditionalFormatting xmlns:xm="http://schemas.microsoft.com/office/excel/2006/main">
          <x14:cfRule type="cellIs" priority="124" operator="greaterThan" id="{A1373F5B-628F-4E31-8526-FCAF70E15381}">
            <xm:f>Salary!$F$12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AJ28 AJ34 AJ36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dbdf7-dc8d-4bb1-8dcd-22ba12403840">
      <Terms xmlns="http://schemas.microsoft.com/office/infopath/2007/PartnerControls"/>
    </lcf76f155ced4ddcb4097134ff3c332f>
    <TaxCatchAll xmlns="6cd04a28-a714-4683-92b9-e44f3905cc3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27D93309392348B87F9503A5215CAA" ma:contentTypeVersion="18" ma:contentTypeDescription="Skapa ett nytt dokument." ma:contentTypeScope="" ma:versionID="dd61e39186dfef96986922e0068b3624">
  <xsd:schema xmlns:xsd="http://www.w3.org/2001/XMLSchema" xmlns:xs="http://www.w3.org/2001/XMLSchema" xmlns:p="http://schemas.microsoft.com/office/2006/metadata/properties" xmlns:ns2="fc4dbdf7-dc8d-4bb1-8dcd-22ba12403840" xmlns:ns3="6cd04a28-a714-4683-92b9-e44f3905cc32" targetNamespace="http://schemas.microsoft.com/office/2006/metadata/properties" ma:root="true" ma:fieldsID="c307a771d71b8f884a87459d89bbe217" ns2:_="" ns3:_="">
    <xsd:import namespace="fc4dbdf7-dc8d-4bb1-8dcd-22ba12403840"/>
    <xsd:import namespace="6cd04a28-a714-4683-92b9-e44f3905c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dbdf7-dc8d-4bb1-8dcd-22ba124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4bb64261-f13a-4595-8891-6b3665ea7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04a28-a714-4683-92b9-e44f3905cc3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8137ff-ec01-4ad5-85eb-17b426e310a2}" ma:internalName="TaxCatchAll" ma:showField="CatchAllData" ma:web="6cd04a28-a714-4683-92b9-e44f3905cc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6794C9-C20C-4F7A-9F91-A860A908DE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72521E-6829-462F-B0A0-61AC6D9D2F98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fc4dbdf7-dc8d-4bb1-8dcd-22ba12403840"/>
    <ds:schemaRef ds:uri="http://schemas.microsoft.com/office/2006/metadata/properties"/>
    <ds:schemaRef ds:uri="http://schemas.microsoft.com/office/infopath/2007/PartnerControls"/>
    <ds:schemaRef ds:uri="6cd04a28-a714-4683-92b9-e44f3905cc32"/>
  </ds:schemaRefs>
</ds:datastoreItem>
</file>

<file path=customXml/itemProps3.xml><?xml version="1.0" encoding="utf-8"?>
<ds:datastoreItem xmlns:ds="http://schemas.openxmlformats.org/officeDocument/2006/customXml" ds:itemID="{5D42734D-C573-4272-94AB-912024FBA3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dbdf7-dc8d-4bb1-8dcd-22ba12403840"/>
    <ds:schemaRef ds:uri="6cd04a28-a714-4683-92b9-e44f3905c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13b610e-d3b5-490f-b165-988100e8232a}" enabled="1" method="Standar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19</vt:i4>
      </vt:variant>
    </vt:vector>
  </HeadingPairs>
  <TitlesOfParts>
    <vt:vector size="19" baseType="lpstr">
      <vt:lpstr>Timesheet UmU</vt:lpstr>
      <vt:lpstr>Instruction</vt:lpstr>
      <vt:lpstr>To Project follow-up</vt:lpstr>
      <vt:lpstr>Beräkningar</vt:lpstr>
      <vt:lpstr>Salary</vt:lpstr>
      <vt:lpstr>Summary hours</vt:lpstr>
      <vt:lpstr>Total days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lars.sundqvist@umu.se</dc:creator>
  <cp:keywords/>
  <dc:description/>
  <cp:lastModifiedBy>Lars Sundqvist</cp:lastModifiedBy>
  <cp:revision/>
  <cp:lastPrinted>2025-01-22T07:29:24Z</cp:lastPrinted>
  <dcterms:created xsi:type="dcterms:W3CDTF">2016-03-11T07:29:01Z</dcterms:created>
  <dcterms:modified xsi:type="dcterms:W3CDTF">2025-11-18T14:40:06Z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0x010100A927D93309392348B87F9503A5215CAA</vt:lpwstr>
  </property>
  <property fmtid="{D5CDD505-2E9C-101B-9397-08002B2CF9AE}" pid="3" name="MediaServiceImageTags">
    <vt:lpwstr/>
  </property>
</Properties>
</file>