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nka0053\Downloads\"/>
    </mc:Choice>
  </mc:AlternateContent>
  <xr:revisionPtr revIDLastSave="0" documentId="13_ncr:1_{4999E259-1F63-4CE1-B7EA-514B8AEDB0E4}" xr6:coauthVersionLast="47" xr6:coauthVersionMax="47" xr10:uidLastSave="{00000000-0000-0000-0000-000000000000}"/>
  <bookViews>
    <workbookView xWindow="0" yWindow="1005" windowWidth="28800" windowHeight="15195" tabRatio="715" xr2:uid="{00000000-000D-0000-FFFF-FFFF00000000}"/>
  </bookViews>
  <sheets>
    <sheet name="Instruktion HEU" sheetId="11" r:id="rId1"/>
    <sheet name="Inställningar" sheetId="12" state="hidden" r:id="rId2"/>
    <sheet name="Beräkningsmatris" sheetId="13" state="hidden" r:id="rId3"/>
    <sheet name="Beräkningsmall HEU" sheetId="14" r:id="rId4"/>
    <sheet name="Instruktion Interreg" sheetId="19" r:id="rId5"/>
    <sheet name="Beräkningsmall Interreg" sheetId="16" r:id="rId6"/>
    <sheet name="Instruktion MSCA" sheetId="20" r:id="rId7"/>
    <sheet name="Beräkningsmall MSCA" sheetId="17" r:id="rId8"/>
    <sheet name="Instruktion övr. EU-program" sheetId="21" r:id="rId9"/>
    <sheet name="Beräkningsmall övr. EU-program" sheetId="18" r:id="rId10"/>
  </sheets>
  <definedNames>
    <definedName name="_xlnm._FilterDatabase" localSheetId="2" hidden="1">Beräkningsmatris!$A$1:$K$12</definedName>
    <definedName name="FromArray_1">_xlfn.ANCHORARRAY(Inställningar!$L$5)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2" i="16" l="1"/>
  <c r="B25" i="14"/>
  <c r="U112" i="14"/>
  <c r="T112" i="14"/>
  <c r="B21" i="14"/>
  <c r="B22" i="14"/>
  <c r="B23" i="14"/>
  <c r="B24" i="14"/>
  <c r="B20" i="14"/>
  <c r="G9" i="16"/>
  <c r="F12" i="16"/>
  <c r="U11" i="16"/>
  <c r="F11" i="16" s="1"/>
  <c r="T11" i="16"/>
  <c r="F10" i="16"/>
  <c r="B28" i="14"/>
  <c r="B29" i="14"/>
  <c r="B30" i="14"/>
  <c r="B31" i="14"/>
  <c r="B27" i="14"/>
  <c r="B21" i="18" l="1"/>
  <c r="B22" i="18"/>
  <c r="B23" i="18"/>
  <c r="B24" i="18"/>
  <c r="B20" i="18"/>
  <c r="B30" i="18"/>
  <c r="B31" i="18"/>
  <c r="B32" i="18"/>
  <c r="B33" i="18"/>
  <c r="B29" i="18"/>
  <c r="B27" i="17"/>
  <c r="G27" i="17"/>
  <c r="G28" i="17"/>
  <c r="G26" i="17"/>
  <c r="F38" i="17"/>
  <c r="K38" i="17"/>
  <c r="C21" i="17" s="1"/>
  <c r="J38" i="17"/>
  <c r="C20" i="17" s="1"/>
  <c r="I38" i="17"/>
  <c r="H38" i="17"/>
  <c r="G38" i="17"/>
  <c r="F8" i="16" l="1"/>
  <c r="AO22" i="16"/>
  <c r="AM22" i="16"/>
  <c r="H10" i="16"/>
  <c r="C22" i="16"/>
  <c r="AP22" i="16"/>
  <c r="B31" i="16"/>
  <c r="B24" i="16"/>
  <c r="B23" i="16"/>
  <c r="AP25" i="16"/>
  <c r="AP26" i="16"/>
  <c r="AP28" i="16"/>
  <c r="AP29" i="16"/>
  <c r="AP30" i="16"/>
  <c r="AP31" i="16"/>
  <c r="AP32" i="16"/>
  <c r="AP33" i="16"/>
  <c r="AP34" i="16"/>
  <c r="AP35" i="16"/>
  <c r="AP36" i="16"/>
  <c r="AP37" i="16"/>
  <c r="AP38" i="16"/>
  <c r="AP39" i="16"/>
  <c r="AP40" i="16"/>
  <c r="AP23" i="16"/>
  <c r="AO28" i="16"/>
  <c r="AO29" i="16"/>
  <c r="AO30" i="16"/>
  <c r="AO31" i="16"/>
  <c r="B30" i="16" s="1"/>
  <c r="AO32" i="16"/>
  <c r="AO33" i="16"/>
  <c r="AO34" i="16"/>
  <c r="AO35" i="16"/>
  <c r="AO36" i="16"/>
  <c r="AO37" i="16"/>
  <c r="AO38" i="16"/>
  <c r="AO39" i="16"/>
  <c r="AO40" i="16"/>
  <c r="AO21" i="16"/>
  <c r="H8" i="16" l="1"/>
  <c r="D35" i="14"/>
  <c r="D34" i="14"/>
  <c r="D33" i="14"/>
  <c r="B25" i="16" l="1"/>
  <c r="B26" i="16"/>
  <c r="B29" i="16"/>
  <c r="B32" i="16"/>
  <c r="B33" i="16"/>
  <c r="B35" i="16"/>
  <c r="B36" i="16"/>
  <c r="B37" i="16"/>
  <c r="B38" i="16"/>
  <c r="B39" i="16"/>
  <c r="B40" i="16"/>
  <c r="B21" i="16"/>
  <c r="B22" i="16"/>
  <c r="C19" i="17" l="1"/>
  <c r="G20" i="16"/>
  <c r="AE8" i="16"/>
  <c r="C35" i="17" l="1"/>
  <c r="D33" i="17"/>
  <c r="D32" i="17"/>
  <c r="D31" i="17"/>
  <c r="B17" i="17"/>
  <c r="D33" i="18"/>
  <c r="C15" i="16" l="1"/>
  <c r="C14" i="18"/>
  <c r="C14" i="14"/>
  <c r="AG8" i="16"/>
  <c r="B19" i="14" l="1"/>
  <c r="G19" i="17"/>
  <c r="D30" i="17" s="1"/>
  <c r="G18" i="17"/>
  <c r="C34" i="17" s="1"/>
  <c r="G18" i="18" l="1"/>
  <c r="G18" i="14"/>
  <c r="C14" i="17" l="1"/>
  <c r="F3" i="14"/>
  <c r="B7" i="18"/>
  <c r="G19" i="14"/>
  <c r="D32" i="14" s="1"/>
  <c r="B13" i="17" l="1"/>
  <c r="AB15" i="18"/>
  <c r="G28" i="18" s="1"/>
  <c r="AA15" i="18"/>
  <c r="H4" i="18" s="1"/>
  <c r="AG15" i="18"/>
  <c r="AE15" i="18"/>
  <c r="AD15" i="18"/>
  <c r="G17" i="18" s="1"/>
  <c r="AC15" i="18"/>
  <c r="G16" i="18" s="1"/>
  <c r="B7" i="14"/>
  <c r="AG15" i="14" s="1"/>
  <c r="B7" i="17"/>
  <c r="AE15" i="17" s="1"/>
  <c r="AD8" i="16"/>
  <c r="G19" i="16" s="1"/>
  <c r="AC8" i="16"/>
  <c r="AB8" i="16"/>
  <c r="AA8" i="16"/>
  <c r="H4" i="16" s="1"/>
  <c r="B7" i="16"/>
  <c r="G17" i="16"/>
  <c r="G21" i="16"/>
  <c r="B26" i="18" l="1"/>
  <c r="U27" i="18"/>
  <c r="B27" i="18" s="1"/>
  <c r="C27" i="18"/>
  <c r="T27" i="18"/>
  <c r="B25" i="18"/>
  <c r="G29" i="16"/>
  <c r="G18" i="16"/>
  <c r="AC15" i="17"/>
  <c r="G16" i="17" s="1"/>
  <c r="AD15" i="17"/>
  <c r="AA15" i="17"/>
  <c r="H4" i="17" s="1"/>
  <c r="G17" i="17" s="1"/>
  <c r="AB15" i="17"/>
  <c r="G25" i="17" s="1"/>
  <c r="AB15" i="14"/>
  <c r="G26" i="14" s="1"/>
  <c r="AD15" i="14"/>
  <c r="AC15" i="14"/>
  <c r="AA15" i="14"/>
  <c r="AE15" i="14"/>
  <c r="H4" i="14" s="1"/>
  <c r="G17" i="14" s="1"/>
  <c r="AF22" i="18"/>
  <c r="AF23" i="18" s="1"/>
  <c r="G19" i="18"/>
  <c r="D34" i="18" s="1"/>
  <c r="AF22" i="17"/>
  <c r="AF23" i="17" s="1"/>
  <c r="AF24" i="16"/>
  <c r="AF25" i="16" s="1"/>
  <c r="H20" i="16"/>
  <c r="F19" i="16"/>
  <c r="F18" i="16"/>
  <c r="F20" i="16"/>
  <c r="F1" i="16"/>
  <c r="E11" i="12"/>
  <c r="T81" i="16" l="1"/>
  <c r="T80" i="16"/>
  <c r="B27" i="16" s="1"/>
  <c r="C37" i="14"/>
  <c r="C36" i="14"/>
  <c r="U81" i="16"/>
  <c r="B28" i="16" s="1"/>
  <c r="U80" i="16"/>
  <c r="C27" i="16"/>
  <c r="G16" i="14"/>
  <c r="C25" i="18"/>
  <c r="C26" i="18" s="1"/>
  <c r="H18" i="18"/>
  <c r="B13" i="18"/>
  <c r="B19" i="18"/>
  <c r="B28" i="18"/>
  <c r="B37" i="18"/>
  <c r="B15" i="18"/>
  <c r="F16" i="18"/>
  <c r="H20" i="18"/>
  <c r="F4" i="18"/>
  <c r="F18" i="18"/>
  <c r="F18" i="17"/>
  <c r="H20" i="17"/>
  <c r="B15" i="17"/>
  <c r="G10" i="16"/>
  <c r="G12" i="16" s="1"/>
  <c r="C23" i="16" s="1"/>
  <c r="C28" i="16" s="1"/>
  <c r="I18" i="18"/>
  <c r="F20" i="18"/>
  <c r="F1" i="18"/>
  <c r="F17" i="18"/>
  <c r="F22" i="18"/>
  <c r="B35" i="18"/>
  <c r="B38" i="18"/>
  <c r="B6" i="18"/>
  <c r="C18" i="18"/>
  <c r="F19" i="18"/>
  <c r="B36" i="18"/>
  <c r="B39" i="18"/>
  <c r="B43" i="18"/>
  <c r="D18" i="18"/>
  <c r="B34" i="18"/>
  <c r="F21" i="18"/>
  <c r="F28" i="18"/>
  <c r="B40" i="18"/>
  <c r="F4" i="17"/>
  <c r="F16" i="17"/>
  <c r="H18" i="17"/>
  <c r="I18" i="17"/>
  <c r="F20" i="17"/>
  <c r="B33" i="17"/>
  <c r="F1" i="17"/>
  <c r="F17" i="17"/>
  <c r="B19" i="17"/>
  <c r="F22" i="17"/>
  <c r="B31" i="17"/>
  <c r="B34" i="17"/>
  <c r="B6" i="17"/>
  <c r="B26" i="17"/>
  <c r="C18" i="17"/>
  <c r="F19" i="17"/>
  <c r="B32" i="17"/>
  <c r="B35" i="17"/>
  <c r="B39" i="17"/>
  <c r="D18" i="17"/>
  <c r="B30" i="17"/>
  <c r="F21" i="17"/>
  <c r="F25" i="17"/>
  <c r="B36" i="17"/>
  <c r="B6" i="16"/>
  <c r="F23" i="16"/>
  <c r="D35" i="16"/>
  <c r="F29" i="16"/>
  <c r="B41" i="16"/>
  <c r="F4" i="16"/>
  <c r="I20" i="16"/>
  <c r="F22" i="16"/>
  <c r="F24" i="16"/>
  <c r="H22" i="16"/>
  <c r="C20" i="16"/>
  <c r="F21" i="16"/>
  <c r="B44" i="16"/>
  <c r="D20" i="16"/>
  <c r="B17" i="16"/>
  <c r="E2" i="12"/>
  <c r="D35" i="18" l="1"/>
  <c r="D37" i="18"/>
  <c r="D36" i="18"/>
  <c r="C25" i="14"/>
  <c r="D36" i="17"/>
  <c r="G11" i="16"/>
  <c r="H11" i="16"/>
  <c r="G8" i="12"/>
  <c r="G10" i="12"/>
  <c r="G11" i="12" s="1"/>
  <c r="F10" i="12"/>
  <c r="F11" i="12" s="1"/>
  <c r="D38" i="16" l="1"/>
  <c r="D37" i="16"/>
  <c r="D36" i="16"/>
  <c r="D40" i="18"/>
  <c r="C39" i="16"/>
  <c r="C40" i="16"/>
  <c r="F12" i="12"/>
  <c r="E22" i="12"/>
  <c r="C41" i="16" l="1"/>
  <c r="D41" i="16"/>
  <c r="C44" i="16" l="1"/>
  <c r="AF34" i="14"/>
  <c r="AF35" i="14" s="1"/>
  <c r="B28" i="12"/>
  <c r="B27" i="12"/>
  <c r="B26" i="12"/>
  <c r="B25" i="12"/>
  <c r="B24" i="12"/>
  <c r="B23" i="12"/>
  <c r="E21" i="12"/>
  <c r="C21" i="12"/>
  <c r="B21" i="12"/>
  <c r="E20" i="12"/>
  <c r="E19" i="12"/>
  <c r="B19" i="12"/>
  <c r="E18" i="12"/>
  <c r="B18" i="12"/>
  <c r="G17" i="12"/>
  <c r="F17" i="12"/>
  <c r="E17" i="12"/>
  <c r="B17" i="12"/>
  <c r="B9" i="12"/>
  <c r="C8" i="12"/>
  <c r="B7" i="12"/>
  <c r="B6" i="12"/>
  <c r="O5" i="12"/>
  <c r="M5" i="12"/>
  <c r="L5" i="12"/>
  <c r="K5" i="12"/>
  <c r="B5" i="12"/>
  <c r="I4" i="12"/>
  <c r="D3" i="12"/>
  <c r="C39" i="18" l="1"/>
  <c r="C38" i="18"/>
  <c r="P2" i="18"/>
  <c r="P2" i="16"/>
  <c r="P2" i="17"/>
  <c r="V18" i="12"/>
  <c r="P2" i="14"/>
  <c r="D6" i="12"/>
  <c r="B41" i="14"/>
  <c r="F4" i="14"/>
  <c r="F17" i="14"/>
  <c r="H20" i="14"/>
  <c r="D45" i="14"/>
  <c r="B6" i="14"/>
  <c r="C18" i="14"/>
  <c r="D18" i="14"/>
  <c r="F26" i="14"/>
  <c r="B37" i="14"/>
  <c r="B44" i="14"/>
  <c r="B15" i="14"/>
  <c r="H18" i="14"/>
  <c r="B35" i="14"/>
  <c r="B38" i="14"/>
  <c r="B45" i="14"/>
  <c r="F18" i="14"/>
  <c r="F21" i="14"/>
  <c r="B32" i="14"/>
  <c r="F16" i="14"/>
  <c r="I18" i="14"/>
  <c r="F20" i="14"/>
  <c r="B33" i="14"/>
  <c r="B46" i="14"/>
  <c r="B36" i="14"/>
  <c r="F1" i="14"/>
  <c r="F19" i="14"/>
  <c r="B26" i="14"/>
  <c r="F22" i="14"/>
  <c r="B34" i="14"/>
  <c r="C40" i="18" l="1"/>
  <c r="C43" i="18" s="1"/>
  <c r="C36" i="17"/>
  <c r="C39" i="17" s="1"/>
  <c r="D46" i="14"/>
  <c r="N5" i="12"/>
  <c r="E8" i="12"/>
  <c r="D38" i="14"/>
  <c r="C38" i="14" l="1"/>
  <c r="C41" i="14" s="1"/>
  <c r="D44" i="14" l="1"/>
  <c r="D4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C17" authorId="0" shapeId="0" xr:uid="{38EFD10A-5FD7-4F3C-99E7-01B70FAB3EFB}">
      <text>
        <r>
          <rPr>
            <sz val="11"/>
            <color theme="1"/>
            <rFont val="Calibri"/>
            <family val="2"/>
            <scheme val="minor"/>
          </rPr>
          <t>För 2025 blir den fasta procentsatsen för UGEM 15,0 %.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2" authorId="0" shapeId="0" xr:uid="{D195C776-B3F8-4CB4-8E44-64432D5F7372}">
      <text>
        <r>
          <rPr>
            <sz val="9"/>
            <color indexed="81"/>
            <rFont val="Tahoma"/>
            <family val="2"/>
          </rPr>
          <t xml:space="preserve">Procentpåslag i % registreras i cell </t>
        </r>
        <r>
          <rPr>
            <b/>
            <sz val="9"/>
            <color indexed="81"/>
            <rFont val="Tahoma"/>
            <family val="2"/>
          </rPr>
          <t>I19</t>
        </r>
        <r>
          <rPr>
            <sz val="9"/>
            <color indexed="81"/>
            <rFont val="Tahoma"/>
            <family val="2"/>
          </rPr>
          <t xml:space="preserve">. Faktiskt belopp för lokalkostnad kan fyllas i </t>
        </r>
        <r>
          <rPr>
            <b/>
            <sz val="9"/>
            <color indexed="81"/>
            <rFont val="Tahoma"/>
            <family val="2"/>
          </rPr>
          <t>cell H19</t>
        </r>
        <r>
          <rPr>
            <sz val="9"/>
            <color indexed="81"/>
            <rFont val="Tahoma"/>
            <family val="2"/>
          </rPr>
          <t xml:space="preserve"> i tkr om procentpåslag ej tillämpas.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5" authorId="0" shapeId="0" xr:uid="{022B7809-0FDA-480C-AA28-D36423DE4F5D}">
      <text>
        <r>
          <rPr>
            <sz val="9"/>
            <color indexed="81"/>
            <rFont val="Tahoma"/>
            <family val="2"/>
          </rPr>
          <t xml:space="preserve">Procentpåslag i % registreras i cell </t>
        </r>
        <r>
          <rPr>
            <b/>
            <sz val="9"/>
            <color indexed="81"/>
            <rFont val="Tahoma"/>
            <family val="2"/>
          </rPr>
          <t>H12</t>
        </r>
        <r>
          <rPr>
            <sz val="9"/>
            <color indexed="81"/>
            <rFont val="Tahoma"/>
            <family val="2"/>
          </rPr>
          <t xml:space="preserve">. Faktiskt belopp för lokalkostnad kan fyllas i </t>
        </r>
        <r>
          <rPr>
            <b/>
            <sz val="9"/>
            <color indexed="81"/>
            <rFont val="Tahoma"/>
            <family val="2"/>
          </rPr>
          <t>cell G12</t>
        </r>
        <r>
          <rPr>
            <sz val="9"/>
            <color indexed="81"/>
            <rFont val="Tahoma"/>
            <family val="2"/>
          </rPr>
          <t xml:space="preserve"> i tkr om procentpåslag ej tillämpas.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0" authorId="0" shapeId="0" xr:uid="{670C61EB-001B-4137-B699-6A59DFD4BB26}">
      <text>
        <r>
          <rPr>
            <sz val="9"/>
            <color indexed="81"/>
            <rFont val="Tahoma"/>
            <family val="2"/>
          </rPr>
          <t xml:space="preserve">Procentpåslag i % registreras i cell </t>
        </r>
        <r>
          <rPr>
            <b/>
            <sz val="9"/>
            <color indexed="81"/>
            <rFont val="Tahoma"/>
            <family val="2"/>
          </rPr>
          <t>H12</t>
        </r>
        <r>
          <rPr>
            <sz val="9"/>
            <color indexed="81"/>
            <rFont val="Tahoma"/>
            <family val="2"/>
          </rPr>
          <t xml:space="preserve">. Faktiskt belopp för lokalkostnad kan fyllas i </t>
        </r>
        <r>
          <rPr>
            <b/>
            <sz val="9"/>
            <color indexed="81"/>
            <rFont val="Tahoma"/>
            <family val="2"/>
          </rPr>
          <t>cell G12</t>
        </r>
        <r>
          <rPr>
            <sz val="9"/>
            <color indexed="81"/>
            <rFont val="Tahoma"/>
            <family val="2"/>
          </rPr>
          <t xml:space="preserve"> i tkr om procentpåslag ej tillämpas.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4" authorId="0" shapeId="0" xr:uid="{65E3A40D-8113-4C81-BFE0-F79F26B6C06E}">
      <text>
        <r>
          <rPr>
            <sz val="9"/>
            <color indexed="81"/>
            <rFont val="Tahoma"/>
            <family val="2"/>
          </rPr>
          <t xml:space="preserve">Procentpåslag i % registreras i cell </t>
        </r>
        <r>
          <rPr>
            <b/>
            <sz val="9"/>
            <color indexed="81"/>
            <rFont val="Tahoma"/>
            <family val="2"/>
          </rPr>
          <t>H12</t>
        </r>
        <r>
          <rPr>
            <sz val="9"/>
            <color indexed="81"/>
            <rFont val="Tahoma"/>
            <family val="2"/>
          </rPr>
          <t xml:space="preserve">. Faktiskt belopp för lokalkostnad kan fyllas i </t>
        </r>
        <r>
          <rPr>
            <b/>
            <sz val="9"/>
            <color indexed="81"/>
            <rFont val="Tahoma"/>
            <family val="2"/>
          </rPr>
          <t>cell G12</t>
        </r>
        <r>
          <rPr>
            <sz val="9"/>
            <color indexed="81"/>
            <rFont val="Tahoma"/>
            <family val="2"/>
          </rPr>
          <t xml:space="preserve"> i tkr om procentpåslag ej tillämpas. 
</t>
        </r>
      </text>
    </comment>
  </commentList>
</comments>
</file>

<file path=xl/sharedStrings.xml><?xml version="1.0" encoding="utf-8"?>
<sst xmlns="http://schemas.openxmlformats.org/spreadsheetml/2006/main" count="879" uniqueCount="301">
  <si>
    <t>Svenska</t>
  </si>
  <si>
    <t>Instruktion för medfinansieringmallen</t>
  </si>
  <si>
    <t>English</t>
  </si>
  <si>
    <t xml:space="preserve"> I dokumentet Regler och rutiner för medfinansiering av gemensamma kostnader (FS 1.3.2-602-22) regleras när medfinansiering av universitetsgemensamma kostnader kan ske. Projekt som är del- eller fullfinansierade av EU omfattas av medfinansiering. Utöver EU:s ramprogram Horisont Europa finns det ett stort antal program för forskningsfinansiering, till exempel EU4Health, Digital Europe Programme och Internal Security Fund. Det finns även medel från Europeiska regionala utvecklingsfonden som delas ut via de olika Interreg-fonderna Interreg Aurora, Interreg Europe, Interreg Baltic Sea Region, Interreg Northern Periphery and Arctic samt Regionalfonden Övre Norrland som delfinansierar forskningsprojekt. De gemensamma kostnader som EU godkänner varierar mellan projektformerna och betalas ut som fasta procentsatser som inte följer de verkliga gemensamma kostnaderna på universitetet. Nivån på gemensamma kostnader som EU godkänner räcker därmed inte alltid till för att täcka de verkliga totala gemensamma kostnaderna på institutions-/enhetsnivå. Bidrag från EU för de indirekta kostnaderna ska täcka både gemensamma kostnader och lokaler. Modellen för delvis medfinansiering bygger på att fakultetsnivån finansierar fakultetsgemensamma och universitetsgemensamma kostnader samt institutionen de institutionsgemensamma kostnaderna, d.v.s. av de gemensamma kostnader som inte täcks av EU. Modellen bygger också på att samfinansierande part bidrar till både proportionell andel av direkta löne- och driftskostnader, samt till proportionell andel av gemensamma kostnader på samtliga nivåer.</t>
  </si>
  <si>
    <t>https://www.umu.se/regelverk/styrning-planering-och-uppfoljning/regler-och-rutiner-for-medfinansiering-av-gemensamma-kostnader/</t>
  </si>
  <si>
    <t>Inledning</t>
  </si>
  <si>
    <t>Denna mall är tänkt att vara till hjälp vid beräkning av medfinansieringsbehov i EU-projekt. Mallen kan hantera flera olika typer av projekt.</t>
  </si>
  <si>
    <t>Det finns fyra flikar: Beräkningsmall HEU, Beräkningsmall Interreg, Beräkningsmall MSCA och Beräkningsmall övr. EU-program.</t>
  </si>
  <si>
    <t>Observera att beräkningen i denna medfinansieringsmall alltid får anses som ungefärlig.</t>
  </si>
  <si>
    <t>Fliken Beräkningsmall HEU</t>
  </si>
  <si>
    <t>Välj först vilket språk du vill ha i mallen i cell H2.</t>
  </si>
  <si>
    <t>Därefter väljer du om projektet har lokalkostnader eller inte i cellen H3. Detta är viktigt för att få en korrekt beräkning av medfinansieringen. Ingen lokalkostnad får projektkod D05 och med lokalkostnad blir koden D40.</t>
  </si>
  <si>
    <t>Fyll därefter i de indirekta kostnader (IGEM, FGEM, UGEM) din institution har i cellerna G20-G23.De indirekta kostnaderna ska läggas in som procentsatser.</t>
  </si>
  <si>
    <t xml:space="preserve">Lokalkostnader kan du fylla i som en summa eller en procentsats i H19 alternativt I19. Därefter lägger du in de direkta kostnader som uppkommer vid Umeå universitet i de rosa fälten D26-D31. </t>
  </si>
  <si>
    <t>Sedan lägger du in de kostnader som du söker hos finansiären i cellerna C19-C24. När detta är gjort kan du se om projektet behöver ytterligare resurser för att täcka en eventuell medfinansiering i cell D41.</t>
  </si>
  <si>
    <t>Ja</t>
  </si>
  <si>
    <t>Medfinansiering</t>
  </si>
  <si>
    <t>Nej</t>
  </si>
  <si>
    <t>Inställningar</t>
  </si>
  <si>
    <t>Ersättningsnivå från finansiär</t>
  </si>
  <si>
    <t>Godkänd OH-nivå</t>
  </si>
  <si>
    <t>Andel av UGEM som finansieras</t>
  </si>
  <si>
    <t>Välj språk/Choose language</t>
  </si>
  <si>
    <t>EU-kod:</t>
  </si>
  <si>
    <t xml:space="preserve">HEU (Horisont Europa) 2021-2027: Excellent Science European Research Council, Excellent Science Research Infrastructures, Global Challenges and European Industrial Competitiveness,  Innovative Europe, Partnerships, Missions </t>
  </si>
  <si>
    <t>Interreg</t>
  </si>
  <si>
    <t>15%-regeln</t>
  </si>
  <si>
    <t>40%-regeln</t>
  </si>
  <si>
    <t>Denna flik används inte men data hämtas härifrån så ta inte bort denna flik</t>
  </si>
  <si>
    <t>Rese- och boendekostnader schablon 15%</t>
  </si>
  <si>
    <t>Kostn för extern expertis och tjänster</t>
  </si>
  <si>
    <t>Kostn för utrustning</t>
  </si>
  <si>
    <t>Kostn för infrastruktur och bygg/anl kostn</t>
  </si>
  <si>
    <t>Forskning och utveckling</t>
  </si>
  <si>
    <t xml:space="preserve">EU-kod </t>
  </si>
  <si>
    <t>Benämning</t>
  </si>
  <si>
    <t>Medfinansieringskod</t>
  </si>
  <si>
    <t>Kolumn1</t>
  </si>
  <si>
    <t>Andel av UGEM och FGEM som medfinansieras</t>
  </si>
  <si>
    <t>Andel av UGEM och FGEM som medfinansieras när lokalkostnad inte belastar projektet</t>
  </si>
  <si>
    <t>Kolumn3</t>
  </si>
  <si>
    <t>Kolumn4</t>
  </si>
  <si>
    <t>Programperiod 2021-2027</t>
  </si>
  <si>
    <t>Med lokalkostnader</t>
  </si>
  <si>
    <t>Utan lokalkostnader</t>
  </si>
  <si>
    <t>x</t>
  </si>
  <si>
    <t>EU18 ,EU20-EU22, EU24</t>
  </si>
  <si>
    <t>D40</t>
  </si>
  <si>
    <t>D05</t>
  </si>
  <si>
    <t>EU19</t>
  </si>
  <si>
    <t>HEU (Horisont Europa) 2021-2027: Excellent Science Marie Sklodowska-Curie Actions</t>
  </si>
  <si>
    <t>DC4</t>
  </si>
  <si>
    <t>EU25</t>
  </si>
  <si>
    <t>HEU (Horisont Europa) övriga program 2021-2027: Digital Europe</t>
  </si>
  <si>
    <t>D70</t>
  </si>
  <si>
    <t xml:space="preserve">HEU (Horisont Europa) övriga program 2021-2027: EU4Health </t>
  </si>
  <si>
    <t>HEU (Horisont Europa) övriga program 2021-2027: Internal Security Fund</t>
  </si>
  <si>
    <t>EU30</t>
  </si>
  <si>
    <t>Regionalfondprogrammet Övre Norrland 2021-2027</t>
  </si>
  <si>
    <t>EU31</t>
  </si>
  <si>
    <t>Interreg Aurora</t>
  </si>
  <si>
    <t>D60</t>
  </si>
  <si>
    <t>Interreg Baltic Sea Region</t>
  </si>
  <si>
    <t>Interreg Europe</t>
  </si>
  <si>
    <t>Interreg Northern Periphery and Arctic</t>
  </si>
  <si>
    <t>Valt språk/Chosen language</t>
  </si>
  <si>
    <t>Direkta löne- och driftskostnader</t>
  </si>
  <si>
    <t>Direkta lönekostnader</t>
  </si>
  <si>
    <t xml:space="preserve"> </t>
  </si>
  <si>
    <t>Direkta driftskostnader</t>
  </si>
  <si>
    <t>Direct operating costs</t>
  </si>
  <si>
    <t>EU-bidrag OH</t>
  </si>
  <si>
    <r>
      <t xml:space="preserve">EU-bidrag OH </t>
    </r>
    <r>
      <rPr>
        <sz val="11"/>
        <color rgb="FFFF0000"/>
        <rFont val="Calibri"/>
        <family val="2"/>
        <scheme val="minor"/>
      </rPr>
      <t>på direkt lön</t>
    </r>
  </si>
  <si>
    <r>
      <t xml:space="preserve">Godkänd OH-nivå </t>
    </r>
    <r>
      <rPr>
        <sz val="11"/>
        <color rgb="FFFF0000"/>
        <rFont val="Calibri"/>
        <family val="2"/>
        <scheme val="minor"/>
      </rPr>
      <t>på direkt lön</t>
    </r>
  </si>
  <si>
    <t>Approved transparencies</t>
  </si>
  <si>
    <r>
      <t xml:space="preserve">Approved transparencies level </t>
    </r>
    <r>
      <rPr>
        <sz val="10"/>
        <color rgb="FFFF0000"/>
        <rFont val="Segoe UI"/>
        <family val="2"/>
      </rPr>
      <t>on direct salary</t>
    </r>
  </si>
  <si>
    <t>Lokalkostn</t>
  </si>
  <si>
    <t>Kodning</t>
  </si>
  <si>
    <t>Godkänd OH från EU</t>
  </si>
  <si>
    <t>Andel av UGEM som medfin.</t>
  </si>
  <si>
    <t>Belopp</t>
  </si>
  <si>
    <t>Amount</t>
  </si>
  <si>
    <t>Medfin.Kod</t>
  </si>
  <si>
    <t>D20</t>
  </si>
  <si>
    <t>Procent</t>
  </si>
  <si>
    <t>Percent</t>
  </si>
  <si>
    <t>Egenberäkning ------&gt;</t>
  </si>
  <si>
    <t>Self-calculation ------&gt;</t>
  </si>
  <si>
    <t>Om du använder dig av egenberäkning så påverkar fortfarande valet i D7(lokalkostnader) din beräkning</t>
  </si>
  <si>
    <t>If you use self-calculation, the choice in D7 (premises costs) still affects your calculation</t>
  </si>
  <si>
    <t>Egenberäkning påbörjad</t>
  </si>
  <si>
    <t>Self-calculation started</t>
  </si>
  <si>
    <t>MSCA</t>
  </si>
  <si>
    <t>Är projektet ett Interreg? -----------------&gt;</t>
  </si>
  <si>
    <t>Is the project an Interreg Nord project ----------------&gt;</t>
  </si>
  <si>
    <t>Projektkod --------------------------------&gt;</t>
  </si>
  <si>
    <t>Project code --------------------------------&gt;</t>
  </si>
  <si>
    <t>Har projektet lokalkostnader? -----------------------&gt;</t>
  </si>
  <si>
    <t>Does the project have premises costs? --------------&gt;</t>
  </si>
  <si>
    <t>Beräkningsmall för medfinansiering av EU-projekt</t>
  </si>
  <si>
    <t>Calculation template for co-financing of EU projects</t>
  </si>
  <si>
    <t>Fyll i rosa rutor med aktuella uppgifter.</t>
  </si>
  <si>
    <t>Fill in pink cells with current information.</t>
  </si>
  <si>
    <t>Beige cel C16l: läs kopplad kommentar.</t>
  </si>
  <si>
    <t>Beige cell C16: read linked comment.</t>
  </si>
  <si>
    <t>"=125/(1/1+0,25)</t>
  </si>
  <si>
    <t>Fyll i eller välj i rosa fält.</t>
  </si>
  <si>
    <t>Fill in or select in pink fields.</t>
  </si>
  <si>
    <t>Approved OH</t>
  </si>
  <si>
    <t>Umu:s ersättningssnivå</t>
  </si>
  <si>
    <t>Umu's level of compensation</t>
  </si>
  <si>
    <t>Umu:s medfinansieringsnivå för UGEM</t>
  </si>
  <si>
    <t>Umu's level of co-financing for UGEM</t>
  </si>
  <si>
    <t>Institutionens lokalkostnadsnivå</t>
  </si>
  <si>
    <t>The department's premises cost level</t>
  </si>
  <si>
    <t>Institutionens procentpåslag för UGEM</t>
  </si>
  <si>
    <t>The department's percentage surcharge for UGEM</t>
  </si>
  <si>
    <t>Institutionens procentpåslag för FGEM</t>
  </si>
  <si>
    <t>The department's percentage surcharge for FGEM</t>
  </si>
  <si>
    <t>Institutionens procentpåslag för IGEM</t>
  </si>
  <si>
    <t>The department's percentage surcharge for IGEM</t>
  </si>
  <si>
    <t>Ersättningsnivå från finansiären</t>
  </si>
  <si>
    <t>Remuneration level from the funder</t>
  </si>
  <si>
    <t>Intäkt, tkr</t>
  </si>
  <si>
    <t>Income, KSEK</t>
  </si>
  <si>
    <t>Kostnad, tkr</t>
  </si>
  <si>
    <t>Cost, KSEK</t>
  </si>
  <si>
    <t>EU-bidrag för direkta lönekostnader</t>
  </si>
  <si>
    <t>EU grants for direct salary costs</t>
  </si>
  <si>
    <t>EU grants OH</t>
  </si>
  <si>
    <t>Direct payroll and operating costs</t>
  </si>
  <si>
    <t>Direct personnel costs</t>
  </si>
  <si>
    <t>Lokalkostnader</t>
  </si>
  <si>
    <t>Premises costs</t>
  </si>
  <si>
    <t>Indirekta kostnader UGEM</t>
  </si>
  <si>
    <t>Indirect costs UGEM</t>
  </si>
  <si>
    <t>Indirekta kostnader FGEM</t>
  </si>
  <si>
    <t>Indirect costs FGEM</t>
  </si>
  <si>
    <t>Indirekta kostnader IGEM</t>
  </si>
  <si>
    <t>Indirect costs IGEM</t>
  </si>
  <si>
    <t>Medfinansiering UGEM</t>
  </si>
  <si>
    <t>Co-financing UGEM</t>
  </si>
  <si>
    <t>Medfinansiering FGEM</t>
  </si>
  <si>
    <t>Co-financing FGEM</t>
  </si>
  <si>
    <t>Summa</t>
  </si>
  <si>
    <t>Sum</t>
  </si>
  <si>
    <t>Återstår för institutionen att medfinansiera</t>
  </si>
  <si>
    <t>Remaining amount for the department to co-finance</t>
  </si>
  <si>
    <t>Varav differens i OH</t>
  </si>
  <si>
    <t>Of which difference in OH</t>
  </si>
  <si>
    <t>Varav differens i lokaler</t>
  </si>
  <si>
    <t>Of which difference in premises costs</t>
  </si>
  <si>
    <t>Varav medfinansiering</t>
  </si>
  <si>
    <t>Of which co-financing</t>
  </si>
  <si>
    <t>Fyll i det du vill beräkna på:</t>
  </si>
  <si>
    <t>Fill in what you want to calculate on:</t>
  </si>
  <si>
    <t>EU-bidrag för direkta kostnader</t>
  </si>
  <si>
    <t>EU grants for direct costs</t>
  </si>
  <si>
    <t>Direct payroll costs</t>
  </si>
  <si>
    <t>Internfakturerat och Utrustning</t>
  </si>
  <si>
    <t>Internally invoiced and equipment</t>
  </si>
  <si>
    <t>Information om gjorda val:</t>
  </si>
  <si>
    <t>information about choices made:</t>
  </si>
  <si>
    <t>Välj utifrån projektbenämning -----------------------&gt;</t>
  </si>
  <si>
    <t>Choose based on project name -----------------------&gt;</t>
  </si>
  <si>
    <t>Egenberäkning</t>
  </si>
  <si>
    <t>Self-calculation</t>
  </si>
  <si>
    <t>Här kan du själv ändra förutsättningarna för dina beräkningar.</t>
  </si>
  <si>
    <t>Here you can change the conditions for your calculations.</t>
  </si>
  <si>
    <t>Compensation level from funder</t>
  </si>
  <si>
    <t>Approved OH level</t>
  </si>
  <si>
    <t>Andel UGEM/FGEM som finansieras</t>
  </si>
  <si>
    <t>Share of UGEM/FGEM financed</t>
  </si>
  <si>
    <t>Andel UGEM/FGEM som finansieras om ej lokalkostnader</t>
  </si>
  <si>
    <t>Share of UGEM/FGEM financed if not premises costs</t>
  </si>
  <si>
    <t>All beräkning i denna mall måste ses som ungefärlig och kan aldrig visa exakt behov av medfinansiering.</t>
  </si>
  <si>
    <t>All calculations in this template must be seen as approximate and can never show the exact need for co-financing.</t>
  </si>
  <si>
    <t>Projektets kostnader för underleverantörer (subcontracting)</t>
  </si>
  <si>
    <t>The project's costs for subcontracting</t>
  </si>
  <si>
    <t>Projektets kostnader för resor och uppehälle</t>
  </si>
  <si>
    <t>The project's travel and subsistence costs</t>
  </si>
  <si>
    <t>Projektets kostnader för utrustning</t>
  </si>
  <si>
    <t>The project's costs for equipment</t>
  </si>
  <si>
    <t>Projektets kostnader för andra varor, arbeten och tjänster</t>
  </si>
  <si>
    <t>Project costs for other goods, works and services</t>
  </si>
  <si>
    <t>Projektets kostnader för internfakturor</t>
  </si>
  <si>
    <t>The project's costs for internal invoices</t>
  </si>
  <si>
    <t>EU-bidrag för underleverantörer (subcontracting)</t>
  </si>
  <si>
    <t>EU-contribution for subcontracting</t>
  </si>
  <si>
    <t>EU-bidrag för resor och uppehälle</t>
  </si>
  <si>
    <t>EU-contribution for travel and subsistence costs</t>
  </si>
  <si>
    <t>EU-bidrag för utrustning</t>
  </si>
  <si>
    <t>EU-contribution for equipment</t>
  </si>
  <si>
    <t>EU-bidrag för andra varor, arbeten och tjänster</t>
  </si>
  <si>
    <t>EU-contribution for other goods, works and services</t>
  </si>
  <si>
    <t>EU-bidrag för internfakturor</t>
  </si>
  <si>
    <t>EU-contribution for internal invoices</t>
  </si>
  <si>
    <t>Denna mall är tänkt att vara till hjälp vid beräkning av medfinansiering av projekt. Mallen kan hantera flera olika typer av projekt.</t>
  </si>
  <si>
    <t>Fliken Beräkningsmall Interreg</t>
  </si>
  <si>
    <t>Därefter väljer du  vilken projekttyp du vill göra beräkning på i cell B4.</t>
  </si>
  <si>
    <t>Välj vilken %-regel som beräkningen ska ske utifrån i cell G8. För Interreg Aurora kan du välja 15% eller 40%. För övriga projekttyper är det huvudsakligen 15%-regeln som gäller.</t>
  </si>
  <si>
    <t>Fyll därefter i de indirekta kostnader (IGEM, FGEM, UGEM) din institution har i cellerna G20-G25. De indirekta kostnaderna ska läggas in som procentsatser.</t>
  </si>
  <si>
    <t xml:space="preserve">Lokalkostnader kan du fylla i som en summa eller en procentsats i H21 alternativt I21. </t>
  </si>
  <si>
    <t>Välj projekttyp:</t>
  </si>
  <si>
    <t>Kolla lokalkostnader</t>
  </si>
  <si>
    <t>SWE</t>
  </si>
  <si>
    <t>Eng</t>
  </si>
  <si>
    <t>Swe</t>
  </si>
  <si>
    <t>15% rules</t>
  </si>
  <si>
    <t>Faktiska personalkostnader</t>
  </si>
  <si>
    <t>Actual personnel costs</t>
  </si>
  <si>
    <t>Manuellt belopp</t>
  </si>
  <si>
    <t>Travel and accommodation costs flat rate 15%</t>
  </si>
  <si>
    <t>Interreg nivå</t>
  </si>
  <si>
    <t>Personalkostnader i projektbudget</t>
  </si>
  <si>
    <t>EU contribution for actual staff costs</t>
  </si>
  <si>
    <t>"=OM(G9&lt;&gt;0,25;(C12*G9);OM(Inställningar!F19&lt;&gt;0;Inställningar!F19;(C12*0,25)))</t>
  </si>
  <si>
    <t>Extern expertis och tjänster (Faktiska kostnader) i projektbudget</t>
  </si>
  <si>
    <t>EU grants for external expertise and services (Actual costs)</t>
  </si>
  <si>
    <t>Resor och uppehälle i projektbudget 15%</t>
  </si>
  <si>
    <t>EU contribution for travel and accommodation 15%</t>
  </si>
  <si>
    <t>EU contribution for travel and accomodation 40%</t>
  </si>
  <si>
    <t>Utrustning (Faktiska kostnader) i projektbudget</t>
  </si>
  <si>
    <t>EU grants for equipment (Actual costs)</t>
  </si>
  <si>
    <t>Infrastruktur och bygg- och anläggningsarbeten (Faktiska kostnader) i projektbudget</t>
  </si>
  <si>
    <t>EU grants for infrastructure and works</t>
  </si>
  <si>
    <t>Direkta lönekostnader vid UMU</t>
  </si>
  <si>
    <t>Kostnader för extern expertis och tjänster vid UMU</t>
  </si>
  <si>
    <t>Project costs for external expertise and services</t>
  </si>
  <si>
    <t>Kostnader för resor och uppehälle vid UMU</t>
  </si>
  <si>
    <t>Project costs for travel and accommodation</t>
  </si>
  <si>
    <t>Kostnader för utrustning vid UMU</t>
  </si>
  <si>
    <t>Project costs for equipment</t>
  </si>
  <si>
    <t>Kostnader för infrastruktur och bygg- och anläggningsarbeten vid UMU</t>
  </si>
  <si>
    <t>Project costs for infrastructure and works</t>
  </si>
  <si>
    <t>EU-bidrag för faktiska personalkostnader</t>
  </si>
  <si>
    <t>EU grants for actual direct cost</t>
  </si>
  <si>
    <t>Direct personnel and operating costs</t>
  </si>
  <si>
    <t>Remaining amount for the departement to co-finance</t>
  </si>
  <si>
    <t>All beräkning i denna mall måste ses som ungefärlig och kan aldrig visa helt korrekt medfinansiering.</t>
  </si>
  <si>
    <t>All calculations in this template must be considered approximate and can never show exact co-financing.</t>
  </si>
  <si>
    <t>Fliken Beräkningsmall MSCA</t>
  </si>
  <si>
    <t>Fyll  i de indirekta kostnader (IGEM, FGEM, UGEM) din institution har i cellerna G20-G23.De indirekta kostnaderna ska läggas in som procentsatser.</t>
  </si>
  <si>
    <t>Lokalkostnader kan du fylla i som en summa eller en procentsats i H19 alternativt I19.</t>
  </si>
  <si>
    <t xml:space="preserve">Belopp i de rosa fälten ska fyllas med korrekta uppgifter som du kan hitta via länkarna nedan. </t>
  </si>
  <si>
    <t>MSCA Handledning_UMU.pdf</t>
  </si>
  <si>
    <t>Home - Marie Sklodowska-Curie Actions</t>
  </si>
  <si>
    <t>Fyll i landskoefficienten för Sverige i cell H27, antal personmånader i cell H28 och växelkursen för euro i cell H29. Du väljer också i cell F31 om det är Doctoral Networks eller Postdoctoral Fellowship du vill beräkna.</t>
  </si>
  <si>
    <t>Fyll i uppskattade lönekostnader samt övriga kostnader i cellerna D26 och D27</t>
  </si>
  <si>
    <t>När du lagt in samtliga uppgifter kan du se om projektet behöver ytterligare resurser för att täcka en eventuell medfinansiering i cell D39.</t>
  </si>
  <si>
    <t>Doctoral Networks (DN)</t>
  </si>
  <si>
    <t>Postdoctoral Fellowship (PF)</t>
  </si>
  <si>
    <t>Research, training and networking</t>
  </si>
  <si>
    <t>Management contribution</t>
  </si>
  <si>
    <t>Living allowance</t>
  </si>
  <si>
    <t>Mobility allowance</t>
  </si>
  <si>
    <t>Family allowance</t>
  </si>
  <si>
    <t>MSCA Actions</t>
  </si>
  <si>
    <t>Forskning, utbildning och nätverkande</t>
  </si>
  <si>
    <t>Specify what you want the calculation to be based on:</t>
  </si>
  <si>
    <t>Övriga kostnader</t>
  </si>
  <si>
    <t>Other costs</t>
  </si>
  <si>
    <t>Beräknat månadsbelopp</t>
  </si>
  <si>
    <t>Estimated monthly amount</t>
  </si>
  <si>
    <t>Landskoefficient för Sverige</t>
  </si>
  <si>
    <t>Country correction coefficient for Sweden</t>
  </si>
  <si>
    <t>Personmånader</t>
  </si>
  <si>
    <t>Person months</t>
  </si>
  <si>
    <t>EURO-kurs</t>
  </si>
  <si>
    <t>EURO-rate</t>
  </si>
  <si>
    <t>Fliken Beräkningsmall övr. EU-program</t>
  </si>
  <si>
    <t xml:space="preserve">I denna beräkningsmall börjar du med att välja projekttyp i cell B4. </t>
  </si>
  <si>
    <t>Välj därefter vilket språk du vill ha i mallen i cell H2.</t>
  </si>
  <si>
    <t>EU-bidrag indirekta kostnader</t>
  </si>
  <si>
    <t>EU contribution indirect costs</t>
  </si>
  <si>
    <t>Indirekta kostnader i projektbudget</t>
  </si>
  <si>
    <t>EU grants for indirect costs</t>
  </si>
  <si>
    <t>Direkta lönekostnader i projektbudget</t>
  </si>
  <si>
    <t>EU grants for direct personnel costs</t>
  </si>
  <si>
    <t>Lokalkostnader vid UMU</t>
  </si>
  <si>
    <t>Of which difference in Oh</t>
  </si>
  <si>
    <t>Of which difference in premises</t>
  </si>
  <si>
    <t>Underleverantörer (subcontracting) vid UMU</t>
  </si>
  <si>
    <t>Subcontracting at UMU</t>
  </si>
  <si>
    <t>Resor och uppehälle vid UMU</t>
  </si>
  <si>
    <t>Travel and subsistence at UMU</t>
  </si>
  <si>
    <t>Utrustning vid UMU</t>
  </si>
  <si>
    <t>Equipment at UMU</t>
  </si>
  <si>
    <t>Andra varor, arbeten och tjänster vid UMU</t>
  </si>
  <si>
    <t>Other goods, works and services at UMU</t>
  </si>
  <si>
    <t>Internfakturor vid UMU</t>
  </si>
  <si>
    <t>Internal invoices at UMU</t>
  </si>
  <si>
    <t>Uppdaterad 2026-02-17</t>
  </si>
  <si>
    <t xml:space="preserve">Därefter lägger du in de direkta kostnader som uppkommer vid Umeå universitet i de rosa fälten D29-D33.   </t>
  </si>
  <si>
    <t>Finansiärens ersättning framgår av värdet i cellen G29.</t>
  </si>
  <si>
    <t>Sedan lägger du in de kostnader som du söker hos finansiären i cellerna C21, C24-C26. När detta är gjort kan du se om projektet behöver ytterligare resurser för att täcka en eventuell medfinansiering i cell D44.</t>
  </si>
  <si>
    <t>Sedan lägger du in de kostnader som du söker hos finansiären i cellerna C19-C24. När detta är gjort kan du se om projektet behöver ytterligare resurser för att täcka en eventuell medfinansiering i cell D43.</t>
  </si>
  <si>
    <t xml:space="preserve">Lokalkostnader kan du fylla i som en summa eller en procentsats i H19 alternativt I19. Därefter lägger du in de direkta kostnader som uppkommer vid Umeå universitet i de rosa fälten D28-D33. </t>
  </si>
  <si>
    <t>Finansiärens ersättning framgår av värdet i cell G28.</t>
  </si>
  <si>
    <t>Uppdaterad 2026-02-19</t>
  </si>
  <si>
    <t>Instruktion för medfinansieringsmallen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</si>
</sst>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43" formatCode="_-* #,##0.00_-;\-* #,##0.00_-;_-* &quot;-&quot;??_-;_-@_-"/>
    <numFmt numFmtId="164" formatCode="0.0%"/>
    <numFmt numFmtId="165" formatCode="_-* #,##0\ [$€-1]_-;\-* #,##0\ [$€-1]_-;_-* &quot;-&quot;??\ [$€-1]_-;_-@_-"/>
    <numFmt numFmtId="166" formatCode="_-* #,##0.00\ [$€-1]_-;\-* #,##0.00\ [$€-1]_-;_-* &quot;-&quot;??\ [$€-1]_-;_-@_-"/>
    <numFmt numFmtId="167" formatCode="_-* #,##0.00\ [$kr-41D]_-;\-* #,##0.00\ [$kr-41D]_-;_-* &quot;-&quot;??\ [$kr-41D]_-;_-@_-"/>
  </numFmts>
  <fonts count="37" x14ac:knownFonts="1">
    <font>
      <sz val="11"/>
      <color theme="1"/>
      <name val="Calibri"/>
      <family val="2"/>
      <scheme val="minor"/>
    </font>
    <font>
      <sz val="10"/>
      <name val="MS Sans Serif"/>
    </font>
    <font>
      <sz val="9"/>
      <color indexed="81"/>
      <name val="Tahoma"/>
      <family val="2"/>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9"/>
      <color indexed="81"/>
      <name val="Tahoma"/>
      <family val="2"/>
    </font>
    <font>
      <sz val="11"/>
      <color rgb="FFFF0000"/>
      <name val="Calibri"/>
      <family val="2"/>
      <scheme val="minor"/>
    </font>
    <font>
      <sz val="10"/>
      <color theme="1"/>
      <name val="Calibri"/>
      <family val="2"/>
      <scheme val="minor"/>
    </font>
    <font>
      <sz val="10"/>
      <color rgb="FF000000"/>
      <name val="Segoe UI"/>
      <family val="2"/>
    </font>
    <font>
      <sz val="11"/>
      <color rgb="FF000000"/>
      <name val="Calibri"/>
      <family val="2"/>
    </font>
    <font>
      <sz val="10"/>
      <color rgb="FFFF0000"/>
      <name val="Segoe UI"/>
      <family val="2"/>
    </font>
    <font>
      <sz val="12"/>
      <color theme="1"/>
      <name val="Calibri"/>
      <family val="2"/>
      <scheme val="minor"/>
    </font>
    <font>
      <b/>
      <sz val="12"/>
      <color theme="0"/>
      <name val="Calibri"/>
      <family val="2"/>
      <scheme val="minor"/>
    </font>
    <font>
      <b/>
      <sz val="28"/>
      <color theme="1"/>
      <name val="Calibri"/>
      <family val="2"/>
      <scheme val="minor"/>
    </font>
    <font>
      <sz val="11"/>
      <color rgb="FF111111"/>
      <name val="Calibri"/>
      <family val="2"/>
      <scheme val="minor"/>
    </font>
    <font>
      <sz val="9"/>
      <color theme="1"/>
      <name val="Calibri"/>
      <family val="2"/>
      <scheme val="minor"/>
    </font>
    <font>
      <b/>
      <sz val="20"/>
      <color theme="1"/>
      <name val="Calibri"/>
      <family val="2"/>
      <scheme val="minor"/>
    </font>
    <font>
      <b/>
      <sz val="18"/>
      <color theme="1"/>
      <name val="Calibri"/>
      <family val="2"/>
      <scheme val="minor"/>
    </font>
    <font>
      <sz val="16"/>
      <color rgb="FF0F4761"/>
      <name val="Aptos Display"/>
      <family val="2"/>
    </font>
    <font>
      <sz val="12"/>
      <color theme="1"/>
      <name val="Aptos"/>
      <family val="2"/>
    </font>
    <font>
      <b/>
      <sz val="26"/>
      <color theme="1"/>
      <name val="Calibri"/>
      <family val="2"/>
      <scheme val="minor"/>
    </font>
    <font>
      <b/>
      <sz val="24"/>
      <color theme="1"/>
      <name val="Calibri"/>
      <family val="2"/>
      <scheme val="minor"/>
    </font>
    <font>
      <b/>
      <sz val="16"/>
      <name val="Calibri"/>
      <family val="2"/>
      <scheme val="minor"/>
    </font>
    <font>
      <sz val="16"/>
      <color theme="1"/>
      <name val="Calibri"/>
      <family val="2"/>
      <scheme val="minor"/>
    </font>
    <font>
      <sz val="11"/>
      <name val="Calibri"/>
      <family val="2"/>
      <scheme val="minor"/>
    </font>
    <font>
      <sz val="10"/>
      <color rgb="FFFF0000"/>
      <name val="Calibri"/>
      <family val="2"/>
      <scheme val="minor"/>
    </font>
    <font>
      <sz val="11"/>
      <color theme="0"/>
      <name val="Calibri"/>
      <family val="2"/>
      <scheme val="minor"/>
    </font>
    <font>
      <b/>
      <sz val="11"/>
      <name val="Calibri"/>
      <family val="2"/>
      <scheme val="minor"/>
    </font>
    <font>
      <sz val="16"/>
      <name val="Calibri"/>
      <family val="2"/>
      <scheme val="minor"/>
    </font>
    <font>
      <u/>
      <sz val="12"/>
      <color theme="10"/>
      <name val="Calibri"/>
      <family val="2"/>
      <scheme val="minor"/>
    </font>
    <font>
      <sz val="12"/>
      <color rgb="FFFF0000"/>
      <name val="Aptos"/>
      <family val="2"/>
    </font>
    <font>
      <b/>
      <sz val="11"/>
      <color rgb="FFFF0000"/>
      <name val="Calibri"/>
      <family val="2"/>
      <scheme val="minor"/>
    </font>
    <font>
      <sz val="12"/>
      <color rgb="FF000000"/>
      <name val="Aptos"/>
      <family val="2"/>
    </font>
    <font>
      <b/>
      <sz val="12"/>
      <color theme="1"/>
      <name val="Aptos"/>
      <family val="2"/>
    </font>
    <font>
      <sz val="18"/>
      <color rgb="FFFF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6"/>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E3EDE8"/>
        <bgColor indexed="64"/>
      </patternFill>
    </fill>
    <fill>
      <patternFill patternType="solid">
        <fgColor rgb="FFF8EAEA"/>
        <bgColor indexed="64"/>
      </patternFill>
    </fill>
    <fill>
      <patternFill patternType="solid">
        <fgColor rgb="FFF1EFE4"/>
        <bgColor indexed="64"/>
      </patternFill>
    </fill>
    <fill>
      <patternFill patternType="solid">
        <fgColor rgb="FFFFFF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thin">
        <color auto="1"/>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indexed="64"/>
      </top>
      <bottom/>
      <diagonal/>
    </border>
    <border>
      <left style="thin">
        <color auto="1"/>
      </left>
      <right style="medium">
        <color auto="1"/>
      </right>
      <top style="thin">
        <color indexed="64"/>
      </top>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thin">
        <color auto="1"/>
      </left>
      <right style="medium">
        <color indexed="64"/>
      </right>
      <top style="thin">
        <color auto="1"/>
      </top>
      <bottom style="medium">
        <color indexed="64"/>
      </bottom>
      <diagonal/>
    </border>
  </borders>
  <cellStyleXfs count="9">
    <xf numFmtId="0" fontId="0" fillId="0" borderId="0"/>
    <xf numFmtId="0" fontId="1"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40">
    <xf numFmtId="0" fontId="0" fillId="0" borderId="0" xfId="0"/>
    <xf numFmtId="0" fontId="6" fillId="7" borderId="0" xfId="2" applyFill="1"/>
    <xf numFmtId="0" fontId="6" fillId="0" borderId="0" xfId="2"/>
    <xf numFmtId="10" fontId="6" fillId="0" borderId="0" xfId="2" applyNumberFormat="1"/>
    <xf numFmtId="9" fontId="0" fillId="0" borderId="0" xfId="3" applyFont="1"/>
    <xf numFmtId="0" fontId="6" fillId="0" borderId="0" xfId="2" applyAlignment="1">
      <alignment wrapText="1"/>
    </xf>
    <xf numFmtId="10" fontId="6" fillId="0" borderId="0" xfId="2" applyNumberFormat="1" applyAlignment="1">
      <alignment wrapText="1"/>
    </xf>
    <xf numFmtId="0" fontId="6" fillId="0" borderId="17" xfId="2" applyBorder="1"/>
    <xf numFmtId="0" fontId="6" fillId="8" borderId="26" xfId="2" applyFill="1" applyBorder="1" applyProtection="1">
      <protection locked="0"/>
    </xf>
    <xf numFmtId="0" fontId="6" fillId="8" borderId="18" xfId="2" applyFill="1" applyBorder="1"/>
    <xf numFmtId="0" fontId="6" fillId="7" borderId="18" xfId="2" applyFill="1" applyBorder="1"/>
    <xf numFmtId="0" fontId="6" fillId="7" borderId="19" xfId="2" applyFill="1" applyBorder="1"/>
    <xf numFmtId="0" fontId="6" fillId="8" borderId="21" xfId="2" applyFill="1" applyBorder="1" applyAlignment="1">
      <alignment horizontal="left"/>
    </xf>
    <xf numFmtId="0" fontId="6" fillId="0" borderId="0" xfId="2" applyAlignment="1">
      <alignment horizontal="right"/>
    </xf>
    <xf numFmtId="0" fontId="6" fillId="0" borderId="1" xfId="2" applyBorder="1"/>
    <xf numFmtId="0" fontId="6" fillId="8" borderId="8" xfId="2" applyFill="1" applyBorder="1"/>
    <xf numFmtId="0" fontId="6" fillId="8" borderId="0" xfId="2" applyFill="1"/>
    <xf numFmtId="0" fontId="6" fillId="8" borderId="21" xfId="2" applyFill="1" applyBorder="1"/>
    <xf numFmtId="0" fontId="6" fillId="0" borderId="22" xfId="2" applyBorder="1"/>
    <xf numFmtId="0" fontId="6" fillId="8" borderId="24" xfId="2" applyFill="1" applyBorder="1" applyProtection="1">
      <protection locked="0"/>
    </xf>
    <xf numFmtId="0" fontId="6" fillId="8" borderId="23" xfId="2" applyFill="1" applyBorder="1"/>
    <xf numFmtId="0" fontId="6" fillId="8" borderId="25" xfId="2" applyFill="1" applyBorder="1"/>
    <xf numFmtId="0" fontId="6" fillId="8" borderId="39" xfId="2" applyFill="1" applyBorder="1" applyProtection="1">
      <protection locked="0"/>
    </xf>
    <xf numFmtId="0" fontId="6" fillId="0" borderId="27" xfId="2" applyBorder="1"/>
    <xf numFmtId="3" fontId="4" fillId="2" borderId="2" xfId="2" applyNumberFormat="1" applyFont="1" applyFill="1" applyBorder="1" applyAlignment="1">
      <alignment horizontal="right"/>
    </xf>
    <xf numFmtId="0" fontId="6" fillId="0" borderId="34" xfId="2" applyBorder="1"/>
    <xf numFmtId="164" fontId="6" fillId="8" borderId="35" xfId="2" applyNumberFormat="1" applyFill="1" applyBorder="1" applyAlignment="1" applyProtection="1">
      <alignment wrapText="1"/>
      <protection locked="0"/>
    </xf>
    <xf numFmtId="0" fontId="6" fillId="7" borderId="1" xfId="2" applyFill="1" applyBorder="1"/>
    <xf numFmtId="3" fontId="6" fillId="8" borderId="1" xfId="2" applyNumberFormat="1" applyFill="1" applyBorder="1" applyProtection="1">
      <protection locked="0"/>
    </xf>
    <xf numFmtId="3" fontId="6" fillId="7" borderId="1" xfId="2" applyNumberFormat="1" applyFill="1" applyBorder="1"/>
    <xf numFmtId="164" fontId="6" fillId="7" borderId="15" xfId="2" applyNumberFormat="1" applyFill="1" applyBorder="1"/>
    <xf numFmtId="0" fontId="4" fillId="7" borderId="0" xfId="2" applyFont="1" applyFill="1"/>
    <xf numFmtId="9" fontId="0" fillId="8" borderId="1" xfId="3" applyFont="1" applyFill="1" applyBorder="1" applyProtection="1">
      <protection locked="0"/>
    </xf>
    <xf numFmtId="0" fontId="14" fillId="5" borderId="29" xfId="2" applyFont="1" applyFill="1" applyBorder="1"/>
    <xf numFmtId="0" fontId="14" fillId="5" borderId="28" xfId="2" applyFont="1" applyFill="1" applyBorder="1"/>
    <xf numFmtId="0" fontId="14" fillId="5" borderId="28" xfId="2" applyFont="1" applyFill="1" applyBorder="1" applyAlignment="1">
      <alignment wrapText="1"/>
    </xf>
    <xf numFmtId="0" fontId="14" fillId="5" borderId="30" xfId="2" applyFont="1" applyFill="1" applyBorder="1"/>
    <xf numFmtId="0" fontId="13" fillId="0" borderId="0" xfId="2" applyFont="1"/>
    <xf numFmtId="0" fontId="6" fillId="6" borderId="29" xfId="2" applyFill="1" applyBorder="1"/>
    <xf numFmtId="0" fontId="6" fillId="6" borderId="28" xfId="2" applyFill="1" applyBorder="1"/>
    <xf numFmtId="43" fontId="0" fillId="6" borderId="28" xfId="4" applyFont="1" applyFill="1" applyBorder="1"/>
    <xf numFmtId="0" fontId="6" fillId="6" borderId="30" xfId="2" applyFill="1" applyBorder="1"/>
    <xf numFmtId="0" fontId="6" fillId="0" borderId="29" xfId="2" applyBorder="1"/>
    <xf numFmtId="0" fontId="6" fillId="0" borderId="28" xfId="2" applyBorder="1"/>
    <xf numFmtId="10" fontId="0" fillId="0" borderId="28" xfId="4" applyNumberFormat="1" applyFont="1" applyBorder="1"/>
    <xf numFmtId="0" fontId="6" fillId="0" borderId="30" xfId="2" applyBorder="1"/>
    <xf numFmtId="10" fontId="0" fillId="6" borderId="28" xfId="4" applyNumberFormat="1" applyFont="1" applyFill="1" applyBorder="1"/>
    <xf numFmtId="10" fontId="0" fillId="6" borderId="28" xfId="4" applyNumberFormat="1" applyFont="1" applyFill="1" applyBorder="1" applyAlignment="1">
      <alignment horizontal="right"/>
    </xf>
    <xf numFmtId="0" fontId="4" fillId="6" borderId="28" xfId="2" applyFont="1" applyFill="1" applyBorder="1"/>
    <xf numFmtId="0" fontId="6" fillId="7" borderId="17" xfId="2" applyFill="1" applyBorder="1"/>
    <xf numFmtId="0" fontId="6" fillId="7" borderId="20" xfId="2" applyFill="1" applyBorder="1"/>
    <xf numFmtId="0" fontId="6" fillId="4" borderId="0" xfId="2" applyFill="1"/>
    <xf numFmtId="0" fontId="6" fillId="7" borderId="22" xfId="2" applyFill="1" applyBorder="1"/>
    <xf numFmtId="0" fontId="6" fillId="7" borderId="23" xfId="2" applyFill="1" applyBorder="1"/>
    <xf numFmtId="0" fontId="10" fillId="0" borderId="0" xfId="2" applyFont="1"/>
    <xf numFmtId="0" fontId="3" fillId="8" borderId="0" xfId="2" applyFont="1" applyFill="1"/>
    <xf numFmtId="0" fontId="6" fillId="8" borderId="32" xfId="2" applyFill="1" applyBorder="1" applyProtection="1">
      <protection locked="0"/>
    </xf>
    <xf numFmtId="10" fontId="6" fillId="8" borderId="32" xfId="2" applyNumberFormat="1" applyFill="1" applyBorder="1" applyProtection="1">
      <protection locked="0"/>
    </xf>
    <xf numFmtId="0" fontId="6" fillId="10" borderId="20" xfId="2" applyFill="1" applyBorder="1"/>
    <xf numFmtId="0" fontId="11" fillId="0" borderId="0" xfId="2" applyFont="1"/>
    <xf numFmtId="3" fontId="6" fillId="9" borderId="0" xfId="2" applyNumberFormat="1" applyFill="1"/>
    <xf numFmtId="3" fontId="6" fillId="0" borderId="0" xfId="2" applyNumberFormat="1"/>
    <xf numFmtId="3" fontId="6" fillId="3" borderId="0" xfId="2" applyNumberFormat="1" applyFill="1"/>
    <xf numFmtId="0" fontId="6" fillId="3" borderId="0" xfId="2" applyFill="1"/>
    <xf numFmtId="0" fontId="16" fillId="0" borderId="0" xfId="2" applyFont="1"/>
    <xf numFmtId="0" fontId="6" fillId="3" borderId="31" xfId="2" applyFill="1" applyBorder="1" applyAlignment="1">
      <alignment horizontal="center"/>
    </xf>
    <xf numFmtId="0" fontId="0" fillId="3" borderId="0" xfId="0" applyFill="1"/>
    <xf numFmtId="0" fontId="21" fillId="3" borderId="0" xfId="0" applyFont="1" applyFill="1" applyAlignment="1">
      <alignment vertical="center"/>
    </xf>
    <xf numFmtId="0" fontId="17" fillId="3" borderId="0" xfId="0" applyFont="1" applyFill="1"/>
    <xf numFmtId="0" fontId="22" fillId="3" borderId="0" xfId="0" applyFont="1" applyFill="1"/>
    <xf numFmtId="0" fontId="20" fillId="3" borderId="0" xfId="0" applyFont="1" applyFill="1" applyAlignment="1">
      <alignment vertical="center"/>
    </xf>
    <xf numFmtId="0" fontId="21" fillId="3" borderId="0" xfId="2" applyFont="1" applyFill="1"/>
    <xf numFmtId="0" fontId="19" fillId="3" borderId="0" xfId="2" applyFont="1" applyFill="1"/>
    <xf numFmtId="0" fontId="4" fillId="3" borderId="0" xfId="2" applyFont="1" applyFill="1"/>
    <xf numFmtId="0" fontId="15" fillId="3" borderId="0" xfId="2" applyFont="1" applyFill="1"/>
    <xf numFmtId="0" fontId="6" fillId="3" borderId="0" xfId="2" applyFill="1" applyAlignment="1">
      <alignment horizontal="right"/>
    </xf>
    <xf numFmtId="164" fontId="6" fillId="3" borderId="0" xfId="2" applyNumberFormat="1" applyFill="1" applyAlignment="1">
      <alignment horizontal="center" vertical="center"/>
    </xf>
    <xf numFmtId="0" fontId="6" fillId="3" borderId="0" xfId="2" applyFill="1" applyAlignment="1">
      <alignment horizontal="center" vertical="center"/>
    </xf>
    <xf numFmtId="9" fontId="0" fillId="3" borderId="0" xfId="3" applyFont="1" applyFill="1" applyBorder="1" applyProtection="1"/>
    <xf numFmtId="9" fontId="0" fillId="3" borderId="6" xfId="3" applyFont="1" applyFill="1" applyBorder="1" applyProtection="1">
      <protection locked="0"/>
    </xf>
    <xf numFmtId="9" fontId="0" fillId="3" borderId="0" xfId="3" applyFont="1" applyFill="1" applyBorder="1" applyProtection="1">
      <protection locked="0"/>
    </xf>
    <xf numFmtId="0" fontId="17" fillId="3" borderId="0" xfId="2" applyFont="1" applyFill="1"/>
    <xf numFmtId="0" fontId="23" fillId="3" borderId="0" xfId="2" applyFont="1" applyFill="1" applyAlignment="1">
      <alignment horizontal="left" vertical="center"/>
    </xf>
    <xf numFmtId="0" fontId="9" fillId="3" borderId="0" xfId="2" applyFont="1" applyFill="1"/>
    <xf numFmtId="0" fontId="6" fillId="3" borderId="20" xfId="2" applyFill="1" applyBorder="1"/>
    <xf numFmtId="0" fontId="6" fillId="7" borderId="4" xfId="2" applyFill="1" applyBorder="1"/>
    <xf numFmtId="164" fontId="6" fillId="8" borderId="33" xfId="2" applyNumberFormat="1" applyFill="1" applyBorder="1" applyProtection="1">
      <protection locked="0"/>
    </xf>
    <xf numFmtId="0" fontId="6" fillId="3" borderId="0" xfId="2" applyFill="1" applyProtection="1">
      <protection hidden="1"/>
    </xf>
    <xf numFmtId="3" fontId="6" fillId="3" borderId="0" xfId="2" applyNumberFormat="1" applyFill="1" applyProtection="1">
      <protection hidden="1"/>
    </xf>
    <xf numFmtId="3" fontId="4" fillId="3" borderId="0" xfId="2" applyNumberFormat="1" applyFont="1" applyFill="1" applyProtection="1">
      <protection hidden="1"/>
    </xf>
    <xf numFmtId="0" fontId="26" fillId="6" borderId="28" xfId="2" applyFont="1" applyFill="1" applyBorder="1"/>
    <xf numFmtId="0" fontId="0" fillId="3" borderId="0" xfId="2" applyFont="1" applyFill="1"/>
    <xf numFmtId="9" fontId="0" fillId="3" borderId="0" xfId="3" applyFont="1" applyFill="1" applyAlignment="1" applyProtection="1">
      <alignment horizontal="right"/>
    </xf>
    <xf numFmtId="9" fontId="6" fillId="3" borderId="0" xfId="8" applyFill="1"/>
    <xf numFmtId="9" fontId="0" fillId="7" borderId="0" xfId="3" applyFont="1" applyFill="1" applyAlignment="1" applyProtection="1">
      <alignment horizontal="right"/>
    </xf>
    <xf numFmtId="44" fontId="6" fillId="7" borderId="0" xfId="7" applyFill="1"/>
    <xf numFmtId="3" fontId="6" fillId="7" borderId="0" xfId="2" applyNumberFormat="1" applyFill="1"/>
    <xf numFmtId="9" fontId="6" fillId="8" borderId="0" xfId="8" applyFill="1" applyProtection="1">
      <protection locked="0"/>
    </xf>
    <xf numFmtId="0" fontId="6" fillId="8" borderId="0" xfId="2" applyFill="1" applyProtection="1">
      <protection locked="0"/>
    </xf>
    <xf numFmtId="44" fontId="6" fillId="8" borderId="0" xfId="7" applyFill="1" applyProtection="1">
      <protection locked="0"/>
    </xf>
    <xf numFmtId="0" fontId="6" fillId="3" borderId="0" xfId="2" applyFill="1" applyAlignment="1">
      <alignment wrapText="1"/>
    </xf>
    <xf numFmtId="0" fontId="8" fillId="3" borderId="0" xfId="2" applyFont="1" applyFill="1" applyAlignment="1">
      <alignment wrapText="1"/>
    </xf>
    <xf numFmtId="0" fontId="8" fillId="3" borderId="0" xfId="2" applyFont="1" applyFill="1" applyAlignment="1">
      <alignment horizontal="left" vertical="center"/>
    </xf>
    <xf numFmtId="0" fontId="24" fillId="3" borderId="0" xfId="2" applyFont="1" applyFill="1" applyAlignment="1">
      <alignment horizontal="left" vertical="top" wrapText="1"/>
    </xf>
    <xf numFmtId="0" fontId="25" fillId="3" borderId="0" xfId="0" applyFont="1" applyFill="1" applyAlignment="1">
      <alignment vertical="top" wrapText="1"/>
    </xf>
    <xf numFmtId="0" fontId="6" fillId="0" borderId="20" xfId="2" applyBorder="1"/>
    <xf numFmtId="164" fontId="6" fillId="3" borderId="0" xfId="2" applyNumberFormat="1" applyFill="1" applyProtection="1">
      <protection locked="0"/>
    </xf>
    <xf numFmtId="164" fontId="6" fillId="3" borderId="0" xfId="2" applyNumberFormat="1" applyFill="1" applyAlignment="1" applyProtection="1">
      <alignment wrapText="1"/>
      <protection locked="0"/>
    </xf>
    <xf numFmtId="9" fontId="26" fillId="8" borderId="0" xfId="8" applyFont="1" applyFill="1" applyProtection="1">
      <protection locked="0"/>
    </xf>
    <xf numFmtId="0" fontId="26" fillId="3" borderId="0" xfId="2" applyFont="1" applyFill="1"/>
    <xf numFmtId="0" fontId="26" fillId="8" borderId="0" xfId="2" applyFont="1" applyFill="1" applyProtection="1">
      <protection locked="0"/>
    </xf>
    <xf numFmtId="9" fontId="26" fillId="7" borderId="0" xfId="3" applyFont="1" applyFill="1" applyAlignment="1" applyProtection="1">
      <alignment horizontal="right"/>
    </xf>
    <xf numFmtId="9" fontId="6" fillId="0" borderId="0" xfId="8"/>
    <xf numFmtId="165" fontId="6" fillId="8" borderId="41" xfId="2" applyNumberFormat="1" applyFill="1" applyBorder="1" applyAlignment="1" applyProtection="1">
      <alignment wrapText="1"/>
      <protection locked="0"/>
    </xf>
    <xf numFmtId="165" fontId="6" fillId="8" borderId="41" xfId="2" applyNumberFormat="1" applyFill="1" applyBorder="1" applyProtection="1">
      <protection locked="0"/>
    </xf>
    <xf numFmtId="0" fontId="6" fillId="7" borderId="43" xfId="2" applyFill="1" applyBorder="1"/>
    <xf numFmtId="9" fontId="0" fillId="8" borderId="15" xfId="3" applyFont="1" applyFill="1" applyBorder="1" applyProtection="1"/>
    <xf numFmtId="9" fontId="6" fillId="3" borderId="0" xfId="8" applyFill="1" applyBorder="1" applyProtection="1"/>
    <xf numFmtId="9" fontId="6" fillId="3" borderId="1" xfId="2" applyNumberFormat="1" applyFill="1" applyBorder="1"/>
    <xf numFmtId="164" fontId="6" fillId="3" borderId="4" xfId="2" applyNumberFormat="1" applyFill="1" applyBorder="1" applyAlignment="1">
      <alignment wrapText="1"/>
    </xf>
    <xf numFmtId="3" fontId="6" fillId="3" borderId="1" xfId="2" applyNumberFormat="1" applyFill="1" applyBorder="1"/>
    <xf numFmtId="164" fontId="0" fillId="3" borderId="4" xfId="3" applyNumberFormat="1" applyFont="1" applyFill="1" applyBorder="1" applyProtection="1"/>
    <xf numFmtId="9" fontId="0" fillId="3" borderId="0" xfId="3" applyFont="1" applyFill="1" applyProtection="1"/>
    <xf numFmtId="9" fontId="0" fillId="3" borderId="1" xfId="3" applyFont="1" applyFill="1" applyBorder="1" applyProtection="1"/>
    <xf numFmtId="165" fontId="6" fillId="3" borderId="41" xfId="2" applyNumberFormat="1" applyFill="1" applyBorder="1"/>
    <xf numFmtId="3" fontId="6" fillId="3" borderId="1" xfId="2" applyNumberFormat="1" applyFill="1" applyBorder="1" applyAlignment="1">
      <alignment horizontal="right"/>
    </xf>
    <xf numFmtId="0" fontId="6" fillId="3" borderId="41" xfId="2" applyFill="1" applyBorder="1"/>
    <xf numFmtId="3" fontId="6" fillId="3" borderId="41" xfId="2" applyNumberFormat="1" applyFill="1" applyBorder="1"/>
    <xf numFmtId="0" fontId="4" fillId="7" borderId="1" xfId="2" applyFont="1" applyFill="1" applyBorder="1"/>
    <xf numFmtId="3" fontId="4" fillId="3" borderId="1" xfId="2" applyNumberFormat="1" applyFont="1" applyFill="1" applyBorder="1"/>
    <xf numFmtId="3" fontId="4" fillId="7" borderId="1" xfId="2" applyNumberFormat="1" applyFont="1" applyFill="1" applyBorder="1"/>
    <xf numFmtId="0" fontId="6" fillId="3" borderId="18" xfId="2" applyFill="1" applyBorder="1"/>
    <xf numFmtId="3" fontId="26" fillId="3" borderId="0" xfId="2" applyNumberFormat="1" applyFont="1" applyFill="1"/>
    <xf numFmtId="0" fontId="28" fillId="3" borderId="0" xfId="2" applyFont="1" applyFill="1"/>
    <xf numFmtId="2" fontId="6" fillId="8" borderId="39" xfId="2" applyNumberFormat="1" applyFill="1" applyBorder="1" applyProtection="1">
      <protection locked="0"/>
    </xf>
    <xf numFmtId="164" fontId="6" fillId="8" borderId="1" xfId="2" applyNumberFormat="1" applyFill="1" applyBorder="1" applyAlignment="1" applyProtection="1">
      <alignment wrapText="1"/>
      <protection locked="0"/>
    </xf>
    <xf numFmtId="0" fontId="18" fillId="3" borderId="0" xfId="2" applyFont="1" applyFill="1"/>
    <xf numFmtId="166" fontId="6" fillId="3" borderId="42" xfId="2" applyNumberFormat="1" applyFill="1" applyBorder="1"/>
    <xf numFmtId="167" fontId="26" fillId="3" borderId="0" xfId="2" applyNumberFormat="1" applyFont="1" applyFill="1"/>
    <xf numFmtId="166" fontId="26" fillId="3" borderId="0" xfId="7" applyNumberFormat="1" applyFont="1" applyFill="1" applyBorder="1" applyProtection="1"/>
    <xf numFmtId="9" fontId="6" fillId="0" borderId="0" xfId="2" applyNumberFormat="1" applyAlignment="1">
      <alignment horizontal="left"/>
    </xf>
    <xf numFmtId="0" fontId="26" fillId="3" borderId="0" xfId="7" applyNumberFormat="1" applyFont="1" applyFill="1" applyProtection="1">
      <protection locked="0"/>
    </xf>
    <xf numFmtId="0" fontId="6" fillId="8" borderId="40" xfId="2" applyFill="1" applyBorder="1" applyProtection="1">
      <protection locked="0"/>
    </xf>
    <xf numFmtId="0" fontId="6" fillId="8" borderId="4" xfId="2" applyFill="1" applyBorder="1" applyProtection="1">
      <protection locked="0"/>
    </xf>
    <xf numFmtId="0" fontId="4" fillId="3" borderId="0" xfId="0" applyFont="1" applyFill="1"/>
    <xf numFmtId="0" fontId="13" fillId="3" borderId="0" xfId="0" applyFont="1" applyFill="1"/>
    <xf numFmtId="0" fontId="13" fillId="3" borderId="0" xfId="2" applyFont="1" applyFill="1"/>
    <xf numFmtId="3" fontId="13" fillId="3" borderId="0" xfId="2" applyNumberFormat="1" applyFont="1" applyFill="1"/>
    <xf numFmtId="0" fontId="31" fillId="3" borderId="0" xfId="5" applyFont="1" applyFill="1" applyBorder="1"/>
    <xf numFmtId="9" fontId="26" fillId="3" borderId="0" xfId="3" applyFont="1" applyFill="1" applyBorder="1" applyProtection="1">
      <protection locked="0"/>
    </xf>
    <xf numFmtId="2" fontId="6" fillId="3" borderId="0" xfId="2" applyNumberFormat="1" applyFill="1"/>
    <xf numFmtId="0" fontId="10" fillId="3" borderId="0" xfId="2" applyFont="1" applyFill="1"/>
    <xf numFmtId="1" fontId="0" fillId="8" borderId="1" xfId="7" applyNumberFormat="1" applyFont="1" applyFill="1" applyBorder="1" applyAlignment="1" applyProtection="1">
      <alignment vertical="top" wrapText="1"/>
      <protection locked="0"/>
    </xf>
    <xf numFmtId="0" fontId="28" fillId="3" borderId="1" xfId="2" applyFont="1" applyFill="1" applyBorder="1"/>
    <xf numFmtId="9" fontId="28" fillId="3" borderId="1" xfId="2" applyNumberFormat="1" applyFont="1" applyFill="1" applyBorder="1"/>
    <xf numFmtId="0" fontId="6" fillId="10" borderId="0" xfId="2" applyFill="1"/>
    <xf numFmtId="3" fontId="6" fillId="7" borderId="1" xfId="2" applyNumberFormat="1" applyFill="1" applyBorder="1" applyProtection="1">
      <protection locked="0"/>
    </xf>
    <xf numFmtId="0" fontId="6" fillId="3" borderId="0" xfId="2" applyFill="1" applyProtection="1">
      <protection locked="0"/>
    </xf>
    <xf numFmtId="3" fontId="6" fillId="3" borderId="0" xfId="2" applyNumberFormat="1" applyFill="1" applyProtection="1">
      <protection locked="0"/>
    </xf>
    <xf numFmtId="0" fontId="6" fillId="0" borderId="0" xfId="2" applyProtection="1">
      <protection locked="0"/>
    </xf>
    <xf numFmtId="3" fontId="4" fillId="3" borderId="0" xfId="2" applyNumberFormat="1" applyFont="1" applyFill="1"/>
    <xf numFmtId="165" fontId="6" fillId="3" borderId="41" xfId="2" applyNumberFormat="1" applyFill="1" applyBorder="1" applyProtection="1">
      <protection locked="0"/>
    </xf>
    <xf numFmtId="0" fontId="26" fillId="7" borderId="0" xfId="2" applyFont="1" applyFill="1"/>
    <xf numFmtId="0" fontId="30" fillId="3" borderId="0" xfId="0" applyFont="1" applyFill="1" applyAlignment="1">
      <alignment vertical="top" wrapText="1"/>
    </xf>
    <xf numFmtId="0" fontId="8" fillId="0" borderId="0" xfId="2" applyFont="1"/>
    <xf numFmtId="0" fontId="0" fillId="3" borderId="0" xfId="0" applyFill="1" applyAlignment="1">
      <alignment vertical="top" wrapText="1"/>
    </xf>
    <xf numFmtId="0" fontId="26" fillId="7" borderId="0" xfId="7" applyNumberFormat="1" applyFont="1" applyFill="1" applyProtection="1"/>
    <xf numFmtId="3" fontId="26" fillId="7" borderId="0" xfId="2" applyNumberFormat="1" applyFont="1" applyFill="1"/>
    <xf numFmtId="0" fontId="0" fillId="3" borderId="0" xfId="0" applyFill="1" applyAlignment="1">
      <alignment vertical="top"/>
    </xf>
    <xf numFmtId="0" fontId="25" fillId="3" borderId="0" xfId="0" applyFont="1" applyFill="1" applyAlignment="1">
      <alignment horizontal="right" vertical="top" wrapText="1"/>
    </xf>
    <xf numFmtId="9" fontId="6" fillId="3" borderId="0" xfId="8" applyFill="1" applyProtection="1"/>
    <xf numFmtId="9" fontId="6" fillId="3" borderId="0" xfId="2" applyNumberFormat="1" applyFill="1" applyProtection="1">
      <protection locked="0"/>
    </xf>
    <xf numFmtId="3" fontId="6" fillId="0" borderId="1" xfId="2" applyNumberFormat="1" applyBorder="1"/>
    <xf numFmtId="9" fontId="6" fillId="3" borderId="0" xfId="2" applyNumberFormat="1" applyFill="1"/>
    <xf numFmtId="164" fontId="6" fillId="3" borderId="0" xfId="2" applyNumberFormat="1" applyFill="1"/>
    <xf numFmtId="0" fontId="6" fillId="3" borderId="16" xfId="2" applyFill="1" applyBorder="1"/>
    <xf numFmtId="3" fontId="6" fillId="3" borderId="16" xfId="2" applyNumberFormat="1" applyFill="1" applyBorder="1"/>
    <xf numFmtId="0" fontId="8" fillId="3" borderId="0" xfId="0" applyFont="1" applyFill="1"/>
    <xf numFmtId="0" fontId="8" fillId="3" borderId="0" xfId="2" applyFont="1" applyFill="1"/>
    <xf numFmtId="0" fontId="21" fillId="0" borderId="0" xfId="0" applyFont="1" applyAlignment="1">
      <alignment vertical="center"/>
    </xf>
    <xf numFmtId="0" fontId="8" fillId="0" borderId="0" xfId="0" applyFont="1"/>
    <xf numFmtId="0" fontId="34" fillId="0" borderId="0" xfId="0" applyFont="1"/>
    <xf numFmtId="0" fontId="21" fillId="0" borderId="0" xfId="0" applyFont="1"/>
    <xf numFmtId="0" fontId="20" fillId="0" borderId="0" xfId="0" applyFont="1" applyAlignment="1">
      <alignment vertical="center"/>
    </xf>
    <xf numFmtId="0" fontId="21" fillId="3" borderId="0" xfId="0" applyFont="1" applyFill="1"/>
    <xf numFmtId="0" fontId="32" fillId="0" borderId="0" xfId="0" applyFont="1"/>
    <xf numFmtId="0" fontId="0" fillId="0" borderId="0" xfId="0" applyAlignment="1">
      <alignment wrapText="1"/>
    </xf>
    <xf numFmtId="0" fontId="5" fillId="3" borderId="0" xfId="6" applyFill="1" applyBorder="1" applyAlignment="1">
      <alignment wrapText="1"/>
    </xf>
    <xf numFmtId="0" fontId="35" fillId="3" borderId="0" xfId="2" applyFont="1" applyFill="1"/>
    <xf numFmtId="0" fontId="35" fillId="3" borderId="0" xfId="0" applyFont="1" applyFill="1"/>
    <xf numFmtId="0" fontId="6" fillId="7" borderId="5" xfId="2" applyFill="1" applyBorder="1"/>
    <xf numFmtId="0" fontId="29" fillId="3" borderId="0" xfId="2" applyFont="1" applyFill="1"/>
    <xf numFmtId="0" fontId="6" fillId="8" borderId="5" xfId="2" applyFill="1" applyBorder="1" applyProtection="1">
      <protection locked="0"/>
    </xf>
    <xf numFmtId="9" fontId="0" fillId="8" borderId="15" xfId="3" applyFont="1" applyFill="1" applyBorder="1" applyProtection="1">
      <protection locked="0"/>
    </xf>
    <xf numFmtId="0" fontId="26" fillId="7" borderId="1" xfId="2" applyFont="1" applyFill="1" applyBorder="1"/>
    <xf numFmtId="0" fontId="0" fillId="3" borderId="0" xfId="2" applyFont="1" applyFill="1" applyAlignment="1">
      <alignment horizontal="right"/>
    </xf>
    <xf numFmtId="164" fontId="6" fillId="8" borderId="1" xfId="2" applyNumberFormat="1" applyFill="1" applyBorder="1" applyProtection="1">
      <protection locked="0"/>
    </xf>
    <xf numFmtId="0" fontId="33" fillId="3" borderId="0" xfId="0" applyFont="1" applyFill="1"/>
    <xf numFmtId="0" fontId="5" fillId="3" borderId="0" xfId="6" applyFill="1"/>
    <xf numFmtId="0" fontId="32" fillId="3" borderId="0" xfId="0" applyFont="1" applyFill="1"/>
    <xf numFmtId="0" fontId="36" fillId="3" borderId="0" xfId="2" applyFont="1" applyFill="1" applyAlignment="1">
      <alignment horizontal="left"/>
    </xf>
    <xf numFmtId="3" fontId="6" fillId="0" borderId="1" xfId="2" applyNumberFormat="1" applyBorder="1" applyProtection="1">
      <protection locked="0"/>
    </xf>
    <xf numFmtId="0" fontId="21" fillId="3" borderId="5" xfId="0" applyFont="1" applyFill="1" applyBorder="1" applyAlignment="1">
      <alignment wrapText="1"/>
    </xf>
    <xf numFmtId="0" fontId="21" fillId="0" borderId="6" xfId="0" applyFont="1" applyBorder="1" applyAlignment="1">
      <alignment wrapText="1"/>
    </xf>
    <xf numFmtId="0" fontId="21" fillId="0" borderId="7" xfId="0" applyFont="1" applyBorder="1" applyAlignment="1">
      <alignment wrapText="1"/>
    </xf>
    <xf numFmtId="0" fontId="5" fillId="3" borderId="9" xfId="6" applyFill="1" applyBorder="1" applyAlignment="1">
      <alignment wrapText="1"/>
    </xf>
    <xf numFmtId="0" fontId="0" fillId="0" borderId="10" xfId="0" applyBorder="1" applyAlignment="1">
      <alignment wrapText="1"/>
    </xf>
    <xf numFmtId="0" fontId="0" fillId="0" borderId="11" xfId="0" applyBorder="1" applyAlignment="1">
      <alignment wrapText="1"/>
    </xf>
    <xf numFmtId="0" fontId="21" fillId="3" borderId="0" xfId="0" applyFont="1" applyFill="1" applyAlignment="1">
      <alignment wrapText="1"/>
    </xf>
    <xf numFmtId="0" fontId="21" fillId="0" borderId="0" xfId="0" applyFont="1" applyAlignment="1">
      <alignment wrapText="1"/>
    </xf>
    <xf numFmtId="0" fontId="6" fillId="8" borderId="8" xfId="2" applyFill="1" applyBorder="1" applyProtection="1">
      <protection locked="0"/>
    </xf>
    <xf numFmtId="0" fontId="6" fillId="0" borderId="0" xfId="2" applyProtection="1">
      <protection locked="0"/>
    </xf>
    <xf numFmtId="0" fontId="6" fillId="0" borderId="36" xfId="2" applyBorder="1"/>
    <xf numFmtId="0" fontId="6" fillId="0" borderId="38" xfId="2" applyBorder="1"/>
    <xf numFmtId="164" fontId="6" fillId="8" borderId="37" xfId="2" applyNumberFormat="1" applyFill="1" applyBorder="1" applyProtection="1">
      <protection locked="0"/>
    </xf>
    <xf numFmtId="0" fontId="6" fillId="8" borderId="14" xfId="2" applyFill="1" applyBorder="1" applyProtection="1">
      <protection locked="0"/>
    </xf>
    <xf numFmtId="0" fontId="6" fillId="3" borderId="0" xfId="2" applyFill="1" applyAlignment="1">
      <alignment wrapText="1"/>
    </xf>
    <xf numFmtId="0" fontId="0" fillId="0" borderId="0" xfId="0" applyAlignment="1">
      <alignment wrapText="1"/>
    </xf>
    <xf numFmtId="164" fontId="6" fillId="3" borderId="12" xfId="2" applyNumberFormat="1" applyFill="1" applyBorder="1" applyAlignment="1">
      <alignment horizontal="center" vertical="center"/>
    </xf>
    <xf numFmtId="0" fontId="6" fillId="3" borderId="13" xfId="2" applyFill="1" applyBorder="1" applyAlignment="1">
      <alignment horizontal="center" vertical="center"/>
    </xf>
    <xf numFmtId="0" fontId="6" fillId="3" borderId="14" xfId="2" applyFill="1" applyBorder="1" applyAlignment="1">
      <alignment horizontal="center" vertical="center"/>
    </xf>
    <xf numFmtId="0" fontId="6" fillId="7" borderId="2" xfId="2" applyFill="1" applyBorder="1"/>
    <xf numFmtId="0" fontId="6" fillId="7" borderId="15" xfId="2" applyFill="1" applyBorder="1"/>
    <xf numFmtId="164" fontId="6" fillId="8" borderId="2" xfId="2" applyNumberFormat="1" applyFill="1" applyBorder="1" applyProtection="1">
      <protection locked="0"/>
    </xf>
    <xf numFmtId="0" fontId="6" fillId="8" borderId="15" xfId="2" applyFill="1" applyBorder="1" applyProtection="1">
      <protection locked="0"/>
    </xf>
    <xf numFmtId="3" fontId="4" fillId="3" borderId="4" xfId="2" applyNumberFormat="1" applyFont="1" applyFill="1" applyBorder="1"/>
    <xf numFmtId="0" fontId="4" fillId="3" borderId="3" xfId="2" applyFont="1" applyFill="1" applyBorder="1"/>
    <xf numFmtId="0" fontId="24" fillId="3" borderId="0" xfId="2" applyFont="1" applyFill="1" applyAlignment="1">
      <alignment horizontal="left" vertical="top" wrapText="1"/>
    </xf>
    <xf numFmtId="0" fontId="25" fillId="3" borderId="0" xfId="0" applyFont="1" applyFill="1" applyAlignment="1">
      <alignment vertical="top" wrapText="1"/>
    </xf>
    <xf numFmtId="0" fontId="6" fillId="3" borderId="0" xfId="2" applyFill="1"/>
    <xf numFmtId="164" fontId="6" fillId="3" borderId="0" xfId="2" applyNumberFormat="1" applyFill="1" applyProtection="1">
      <protection locked="0"/>
    </xf>
    <xf numFmtId="0" fontId="6" fillId="3" borderId="0" xfId="2" applyFill="1" applyProtection="1">
      <protection locked="0"/>
    </xf>
    <xf numFmtId="0" fontId="27" fillId="3" borderId="0" xfId="0" applyFont="1" applyFill="1" applyAlignment="1">
      <alignment vertical="top" wrapText="1"/>
    </xf>
    <xf numFmtId="0" fontId="27" fillId="0" borderId="0" xfId="0" applyFont="1" applyAlignment="1">
      <alignment vertical="top" wrapText="1"/>
    </xf>
    <xf numFmtId="9" fontId="6" fillId="3" borderId="31" xfId="2" applyNumberFormat="1" applyFill="1" applyBorder="1" applyAlignment="1">
      <alignment wrapText="1"/>
    </xf>
    <xf numFmtId="0" fontId="0" fillId="0" borderId="41" xfId="0" applyBorder="1" applyAlignment="1">
      <alignment wrapText="1"/>
    </xf>
    <xf numFmtId="2" fontId="26" fillId="3" borderId="31" xfId="2" applyNumberFormat="1" applyFont="1" applyFill="1" applyBorder="1" applyAlignment="1">
      <alignment wrapText="1"/>
    </xf>
    <xf numFmtId="0" fontId="26" fillId="3" borderId="41" xfId="0" applyFont="1" applyFill="1" applyBorder="1" applyAlignment="1">
      <alignment wrapText="1"/>
    </xf>
    <xf numFmtId="0" fontId="6" fillId="3" borderId="31" xfId="2" applyFill="1" applyBorder="1" applyAlignment="1">
      <alignment wrapText="1"/>
    </xf>
    <xf numFmtId="0" fontId="26" fillId="3" borderId="31" xfId="2" applyFont="1" applyFill="1" applyBorder="1" applyAlignment="1">
      <alignment wrapText="1"/>
    </xf>
  </cellXfs>
  <cellStyles count="9">
    <cellStyle name="Hyperlänk" xfId="6" builtinId="8"/>
    <cellStyle name="Hyperlänk 2" xfId="5" xr:uid="{3C595BE8-8529-4EA7-8478-D0DBF093E86C}"/>
    <cellStyle name="Normal" xfId="0" builtinId="0"/>
    <cellStyle name="Normal 2" xfId="1" xr:uid="{00000000-0005-0000-0000-000002000000}"/>
    <cellStyle name="Normal 6" xfId="2" xr:uid="{4A3DB4E8-0F27-43DD-A061-2E11A14B49BD}"/>
    <cellStyle name="Procent" xfId="8" builtinId="5"/>
    <cellStyle name="Procent 4" xfId="3" xr:uid="{2CBF15CF-15AB-4E59-B0A1-D8F590B625F9}"/>
    <cellStyle name="Tusental 2" xfId="4" xr:uid="{48771BC6-5F4E-4F08-9264-5C703F46C8FF}"/>
    <cellStyle name="Valuta" xfId="7" builtinId="4"/>
  </cellStyles>
  <dxfs count="36">
    <dxf>
      <font>
        <color rgb="FFE3EDE8"/>
      </font>
      <fill>
        <patternFill>
          <bgColor rgb="FFE3EDE8"/>
        </patternFill>
      </fill>
      <border>
        <left/>
        <right/>
        <top/>
        <bottom/>
      </border>
    </dxf>
    <dxf>
      <font>
        <color theme="0"/>
      </font>
      <fill>
        <patternFill>
          <bgColor theme="0"/>
        </patternFill>
      </fill>
    </dxf>
    <dxf>
      <font>
        <color theme="0"/>
      </font>
      <fill>
        <patternFill>
          <bgColor theme="0"/>
        </patternFill>
      </fill>
      <border>
        <top style="thin">
          <color auto="1"/>
        </top>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bgColor theme="0"/>
        </patternFill>
      </fill>
      <border>
        <left/>
        <right/>
        <top/>
        <bottom/>
      </border>
    </dxf>
    <dxf>
      <font>
        <color theme="0"/>
      </font>
      <fill>
        <patternFill>
          <bgColor theme="0"/>
        </patternFill>
      </fill>
      <border>
        <left/>
        <right/>
        <top/>
        <bottom/>
      </border>
    </dxf>
    <dxf>
      <font>
        <color rgb="FFE3EDE8"/>
      </font>
      <fill>
        <patternFill>
          <bgColor rgb="FFE3EDE8"/>
        </patternFill>
      </fill>
      <border>
        <left/>
        <right/>
        <top/>
        <bottom/>
      </border>
    </dxf>
    <dxf>
      <font>
        <color theme="0"/>
      </font>
      <fill>
        <patternFill>
          <bgColor theme="0"/>
        </patternFill>
      </fill>
    </dxf>
    <dxf>
      <font>
        <color theme="0"/>
      </font>
      <fill>
        <patternFill>
          <bgColor theme="0"/>
        </patternFill>
      </fill>
    </dxf>
    <dxf>
      <font>
        <color theme="0"/>
      </font>
      <fill>
        <patternFill>
          <bgColor theme="0"/>
        </patternFill>
      </fill>
      <border>
        <top style="thin">
          <color auto="1"/>
        </top>
        <vertical/>
        <horizontal/>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rgb="FFE3EDE8"/>
      </font>
      <fill>
        <patternFill>
          <bgColor rgb="FFE3EDE8"/>
        </patternFill>
      </fill>
      <border>
        <left/>
        <right/>
        <top/>
        <bottom/>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border>
    </dxf>
    <dxf>
      <font>
        <color rgb="FFE3EDE8"/>
      </font>
      <fill>
        <patternFill>
          <bgColor rgb="FFE3EDE8"/>
        </patternFill>
      </fill>
    </dxf>
    <dxf>
      <font>
        <color rgb="FFE3EDE8"/>
      </font>
      <fill>
        <patternFill>
          <bgColor rgb="FFE3EDE8"/>
        </patternFill>
      </fill>
      <border>
        <left/>
        <right/>
        <top/>
        <bottom/>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border>
        <vertical/>
        <horizontal/>
      </border>
    </dxf>
    <dxf>
      <font>
        <color theme="0"/>
      </font>
      <fill>
        <patternFill>
          <bgColor theme="0"/>
        </patternFill>
      </fill>
    </dxf>
    <dxf>
      <font>
        <color theme="0"/>
      </font>
      <fill>
        <patternFill>
          <bgColor theme="0"/>
        </patternFill>
      </fill>
      <border>
        <left/>
        <right/>
        <top/>
        <bottom/>
      </border>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bgColor theme="0"/>
        </patternFill>
      </fill>
    </dxf>
    <dxf>
      <font>
        <color theme="0"/>
      </font>
      <fill>
        <patternFill>
          <bgColor theme="0"/>
        </patternFill>
      </fill>
      <border>
        <left/>
        <right/>
        <top/>
        <bottom/>
      </border>
    </dxf>
  </dxfs>
  <tableStyles count="0" defaultTableStyle="TableStyleMedium2" defaultPivotStyle="PivotStyleLight16"/>
  <colors>
    <mruColors>
      <color rgb="FFF1EFE4"/>
      <color rgb="FFF8EAEA"/>
      <color rgb="FFE3EDE8"/>
      <color rgb="FFFFFFFF"/>
      <color rgb="FFEFE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209549</xdr:rowOff>
    </xdr:from>
    <xdr:to>
      <xdr:col>17</xdr:col>
      <xdr:colOff>571500</xdr:colOff>
      <xdr:row>35</xdr:row>
      <xdr:rowOff>88652</xdr:rowOff>
    </xdr:to>
    <xdr:pic>
      <xdr:nvPicPr>
        <xdr:cNvPr id="2" name="Bildobjekt 1">
          <a:extLst>
            <a:ext uri="{FF2B5EF4-FFF2-40B4-BE49-F238E27FC236}">
              <a16:creationId xmlns:a16="http://schemas.microsoft.com/office/drawing/2014/main" id="{AEEDFC22-7079-8B72-2809-419F0D6ACB19}"/>
            </a:ext>
          </a:extLst>
        </xdr:cNvPr>
        <xdr:cNvPicPr>
          <a:picLocks noChangeAspect="1"/>
        </xdr:cNvPicPr>
      </xdr:nvPicPr>
      <xdr:blipFill>
        <a:blip xmlns:r="http://schemas.openxmlformats.org/officeDocument/2006/relationships" r:embed="rId1"/>
        <a:stretch>
          <a:fillRect/>
        </a:stretch>
      </xdr:blipFill>
      <xdr:spPr>
        <a:xfrm>
          <a:off x="0" y="5276849"/>
          <a:ext cx="10934700" cy="8223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xdr:colOff>
      <xdr:row>20</xdr:row>
      <xdr:rowOff>82550</xdr:rowOff>
    </xdr:from>
    <xdr:to>
      <xdr:col>20</xdr:col>
      <xdr:colOff>476250</xdr:colOff>
      <xdr:row>56</xdr:row>
      <xdr:rowOff>1620609</xdr:rowOff>
    </xdr:to>
    <xdr:pic>
      <xdr:nvPicPr>
        <xdr:cNvPr id="3" name="Bildobjekt 2">
          <a:extLst>
            <a:ext uri="{FF2B5EF4-FFF2-40B4-BE49-F238E27FC236}">
              <a16:creationId xmlns:a16="http://schemas.microsoft.com/office/drawing/2014/main" id="{9C16C00A-9F29-CC59-9F07-1AA17B3AA1FB}"/>
            </a:ext>
          </a:extLst>
        </xdr:cNvPr>
        <xdr:cNvPicPr>
          <a:picLocks noChangeAspect="1"/>
        </xdr:cNvPicPr>
      </xdr:nvPicPr>
      <xdr:blipFill>
        <a:blip xmlns:r="http://schemas.openxmlformats.org/officeDocument/2006/relationships" r:embed="rId1"/>
        <a:stretch>
          <a:fillRect/>
        </a:stretch>
      </xdr:blipFill>
      <xdr:spPr>
        <a:xfrm>
          <a:off x="6350" y="5988050"/>
          <a:ext cx="12661900" cy="86056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17</xdr:col>
      <xdr:colOff>553974</xdr:colOff>
      <xdr:row>56</xdr:row>
      <xdr:rowOff>143879</xdr:rowOff>
    </xdr:to>
    <xdr:pic>
      <xdr:nvPicPr>
        <xdr:cNvPr id="2" name="Bildobjekt 1">
          <a:extLst>
            <a:ext uri="{FF2B5EF4-FFF2-40B4-BE49-F238E27FC236}">
              <a16:creationId xmlns:a16="http://schemas.microsoft.com/office/drawing/2014/main" id="{CC3A4D24-8C52-9FBF-1C63-6E5CB405D656}"/>
            </a:ext>
          </a:extLst>
        </xdr:cNvPr>
        <xdr:cNvPicPr>
          <a:picLocks noChangeAspect="1"/>
        </xdr:cNvPicPr>
      </xdr:nvPicPr>
      <xdr:blipFill>
        <a:blip xmlns:r="http://schemas.openxmlformats.org/officeDocument/2006/relationships" r:embed="rId1"/>
        <a:stretch>
          <a:fillRect/>
        </a:stretch>
      </xdr:blipFill>
      <xdr:spPr>
        <a:xfrm>
          <a:off x="0" y="5819775"/>
          <a:ext cx="10917174" cy="71923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18</xdr:row>
      <xdr:rowOff>0</xdr:rowOff>
    </xdr:from>
    <xdr:to>
      <xdr:col>18</xdr:col>
      <xdr:colOff>311151</xdr:colOff>
      <xdr:row>65</xdr:row>
      <xdr:rowOff>74904</xdr:rowOff>
    </xdr:to>
    <xdr:pic>
      <xdr:nvPicPr>
        <xdr:cNvPr id="2" name="Bildobjekt 1">
          <a:extLst>
            <a:ext uri="{FF2B5EF4-FFF2-40B4-BE49-F238E27FC236}">
              <a16:creationId xmlns:a16="http://schemas.microsoft.com/office/drawing/2014/main" id="{30986397-A903-AB76-819A-A948420E167E}"/>
            </a:ext>
          </a:extLst>
        </xdr:cNvPr>
        <xdr:cNvPicPr>
          <a:picLocks noChangeAspect="1"/>
        </xdr:cNvPicPr>
      </xdr:nvPicPr>
      <xdr:blipFill>
        <a:blip xmlns:r="http://schemas.openxmlformats.org/officeDocument/2006/relationships" r:embed="rId1"/>
        <a:stretch>
          <a:fillRect/>
        </a:stretch>
      </xdr:blipFill>
      <xdr:spPr>
        <a:xfrm>
          <a:off x="1" y="5632450"/>
          <a:ext cx="11283950" cy="8812504"/>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umu.se/regelverk/styrning-planering-och-uppfoljning/regler-och-rutiner-for-medfinansiering-av-gemensamma-kostnader/" TargetMode="External"/><Relationship Id="rId1" Type="http://schemas.openxmlformats.org/officeDocument/2006/relationships/hyperlink" Target="https://www.umu.se/regelverk/styrning-planering-och-uppfoljning/regler-och-rutiner-for-medfinansiering-av-gemensamma-kostnade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umu.se/regelverk/styrning-planering-och-uppfoljning/regler-och-rutiner-for-medfinansiering-av-gemensamma-kostnader/"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marie-sklodowska-curie-actions.ec.europa.eu/" TargetMode="External"/><Relationship Id="rId2" Type="http://schemas.openxmlformats.org/officeDocument/2006/relationships/hyperlink" Target="https://www.umu.se/ubnoy/globalassets/forskarwebb/verktyg-och-mallar/msca_handledning_umu.pdf" TargetMode="External"/><Relationship Id="rId1" Type="http://schemas.openxmlformats.org/officeDocument/2006/relationships/hyperlink" Target="https://www.umu.se/regelverk/styrning-planering-och-uppfoljning/regler-och-rutiner-for-medfinansiering-av-gemensamma-kostnader/" TargetMode="Externa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umu.se/regelverk/styrning-planering-och-uppfoljning/regler-och-rutiner-for-medfinansiering-av-gemensamma-kostna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5E708-CD50-4B92-9190-EF31452EA795}">
  <sheetPr>
    <tabColor theme="4" tint="0.39997558519241921"/>
  </sheetPr>
  <dimension ref="A1:AT306"/>
  <sheetViews>
    <sheetView showGridLines="0" tabSelected="1" workbookViewId="0">
      <selection activeCell="A3" sqref="A3:T3"/>
    </sheetView>
  </sheetViews>
  <sheetFormatPr defaultRowHeight="14.5" x14ac:dyDescent="0.35"/>
  <cols>
    <col min="27" max="49" width="0" hidden="1" customWidth="1"/>
  </cols>
  <sheetData>
    <row r="1" spans="1:46" x14ac:dyDescent="0.35">
      <c r="A1" s="68" t="s">
        <v>299</v>
      </c>
      <c r="B1" s="66"/>
      <c r="C1" s="66"/>
      <c r="D1" s="66"/>
      <c r="E1" s="66"/>
      <c r="F1" s="66"/>
      <c r="G1" s="66"/>
      <c r="H1" s="66"/>
      <c r="I1" s="66"/>
      <c r="J1" s="66"/>
      <c r="K1" s="66"/>
      <c r="L1" s="66"/>
      <c r="M1" s="66"/>
      <c r="N1" s="66"/>
      <c r="O1" s="66"/>
      <c r="P1" s="66"/>
      <c r="Q1" s="66"/>
      <c r="R1" s="66"/>
      <c r="S1" s="66"/>
      <c r="T1" s="66"/>
      <c r="U1" s="66"/>
      <c r="V1" s="66"/>
      <c r="W1" s="66"/>
      <c r="X1" s="66"/>
      <c r="Y1" s="66"/>
      <c r="Z1" s="66"/>
      <c r="AA1" s="66" t="s">
        <v>0</v>
      </c>
      <c r="AB1" s="66"/>
    </row>
    <row r="2" spans="1:46" ht="33.5" x14ac:dyDescent="0.75">
      <c r="A2" s="69" t="s">
        <v>300</v>
      </c>
      <c r="B2" s="66"/>
      <c r="C2" s="66"/>
      <c r="D2" s="66"/>
      <c r="E2" s="66"/>
      <c r="F2" s="66"/>
      <c r="G2" s="66"/>
      <c r="H2" s="66"/>
      <c r="I2" s="66"/>
      <c r="J2" s="66"/>
      <c r="K2" s="66"/>
      <c r="L2" s="66"/>
      <c r="M2" s="66"/>
      <c r="N2" s="66"/>
      <c r="O2" s="66"/>
      <c r="P2" s="66"/>
      <c r="Q2" s="66"/>
      <c r="R2" s="66"/>
      <c r="S2" s="66"/>
      <c r="T2" s="66"/>
      <c r="U2" s="66"/>
      <c r="V2" s="66"/>
      <c r="W2" s="66"/>
      <c r="X2" s="66"/>
      <c r="Y2" s="66"/>
      <c r="Z2" s="66"/>
      <c r="AA2" s="66" t="s">
        <v>2</v>
      </c>
      <c r="AB2" s="66"/>
    </row>
    <row r="3" spans="1:46" ht="147" customHeight="1" x14ac:dyDescent="0.4">
      <c r="A3" s="202" t="s">
        <v>3</v>
      </c>
      <c r="B3" s="203"/>
      <c r="C3" s="203"/>
      <c r="D3" s="203"/>
      <c r="E3" s="203"/>
      <c r="F3" s="203"/>
      <c r="G3" s="203"/>
      <c r="H3" s="203"/>
      <c r="I3" s="203"/>
      <c r="J3" s="203"/>
      <c r="K3" s="203"/>
      <c r="L3" s="203"/>
      <c r="M3" s="203"/>
      <c r="N3" s="203"/>
      <c r="O3" s="203"/>
      <c r="P3" s="203"/>
      <c r="Q3" s="203"/>
      <c r="R3" s="203"/>
      <c r="S3" s="203"/>
      <c r="T3" s="204"/>
      <c r="U3" s="66"/>
      <c r="V3" s="66"/>
      <c r="W3" s="66"/>
      <c r="X3" s="66"/>
      <c r="Y3" s="66"/>
      <c r="Z3" s="66"/>
      <c r="AA3" s="208" t="s">
        <v>3</v>
      </c>
      <c r="AB3" s="209"/>
      <c r="AC3" s="209"/>
      <c r="AD3" s="209"/>
      <c r="AE3" s="209"/>
      <c r="AF3" s="209"/>
      <c r="AG3" s="209"/>
      <c r="AH3" s="209"/>
      <c r="AI3" s="209"/>
      <c r="AJ3" s="209"/>
      <c r="AK3" s="209"/>
      <c r="AL3" s="209"/>
      <c r="AM3" s="209"/>
      <c r="AN3" s="209"/>
      <c r="AO3" s="209"/>
      <c r="AP3" s="209"/>
      <c r="AQ3" s="209"/>
      <c r="AR3" s="209"/>
      <c r="AS3" s="209"/>
      <c r="AT3" s="209"/>
    </row>
    <row r="4" spans="1:46" ht="14.15" customHeight="1" x14ac:dyDescent="0.35">
      <c r="A4" s="205" t="s">
        <v>4</v>
      </c>
      <c r="B4" s="206"/>
      <c r="C4" s="206"/>
      <c r="D4" s="206"/>
      <c r="E4" s="206"/>
      <c r="F4" s="206"/>
      <c r="G4" s="206"/>
      <c r="H4" s="206"/>
      <c r="I4" s="206"/>
      <c r="J4" s="206"/>
      <c r="K4" s="206"/>
      <c r="L4" s="206"/>
      <c r="M4" s="206"/>
      <c r="N4" s="206"/>
      <c r="O4" s="206"/>
      <c r="P4" s="206"/>
      <c r="Q4" s="206"/>
      <c r="R4" s="206"/>
      <c r="S4" s="206"/>
      <c r="T4" s="207"/>
      <c r="U4" s="66"/>
      <c r="V4" s="66"/>
      <c r="W4" s="66"/>
      <c r="X4" s="66"/>
      <c r="Y4" s="66"/>
      <c r="Z4" s="66"/>
      <c r="AA4" s="205" t="s">
        <v>4</v>
      </c>
      <c r="AB4" s="206"/>
      <c r="AC4" s="206"/>
      <c r="AD4" s="206"/>
      <c r="AE4" s="206"/>
      <c r="AF4" s="206"/>
      <c r="AG4" s="206"/>
      <c r="AH4" s="206"/>
      <c r="AI4" s="206"/>
      <c r="AJ4" s="206"/>
      <c r="AK4" s="206"/>
      <c r="AL4" s="206"/>
      <c r="AM4" s="206"/>
      <c r="AN4" s="206"/>
      <c r="AO4" s="206"/>
      <c r="AP4" s="206"/>
      <c r="AQ4" s="206"/>
      <c r="AR4" s="206"/>
      <c r="AS4" s="206"/>
      <c r="AT4" s="207"/>
    </row>
    <row r="5" spans="1:46" ht="14.15" customHeight="1" x14ac:dyDescent="0.35">
      <c r="A5" s="187"/>
      <c r="B5" s="186"/>
      <c r="C5" s="186"/>
      <c r="D5" s="186"/>
      <c r="E5" s="186"/>
      <c r="F5" s="186"/>
      <c r="G5" s="186"/>
      <c r="H5" s="186"/>
      <c r="I5" s="186"/>
      <c r="J5" s="186"/>
      <c r="K5" s="186"/>
      <c r="L5" s="186"/>
      <c r="M5" s="186"/>
      <c r="N5" s="186"/>
      <c r="O5" s="186"/>
      <c r="P5" s="186"/>
      <c r="Q5" s="186"/>
      <c r="R5" s="186"/>
      <c r="S5" s="186"/>
      <c r="T5" s="186"/>
      <c r="U5" s="66"/>
      <c r="V5" s="66"/>
      <c r="W5" s="66"/>
      <c r="X5" s="66"/>
      <c r="Y5" s="66"/>
      <c r="Z5" s="66"/>
      <c r="AA5" s="66"/>
      <c r="AB5" s="66"/>
    </row>
    <row r="6" spans="1:46" ht="25" customHeight="1" x14ac:dyDescent="0.35">
      <c r="A6" s="70" t="s">
        <v>5</v>
      </c>
      <c r="B6" s="66"/>
      <c r="C6" s="66"/>
      <c r="D6" s="66"/>
      <c r="E6" s="66"/>
      <c r="F6" s="66"/>
      <c r="G6" s="66"/>
      <c r="H6" s="66"/>
      <c r="I6" s="66"/>
      <c r="J6" s="66"/>
      <c r="K6" s="66"/>
      <c r="L6" s="66"/>
      <c r="M6" s="66"/>
      <c r="N6" s="66"/>
      <c r="O6" s="66"/>
      <c r="P6" s="66"/>
      <c r="Q6" s="66"/>
      <c r="R6" s="66"/>
      <c r="S6" s="66"/>
      <c r="T6" s="66"/>
      <c r="U6" s="66"/>
      <c r="V6" s="66"/>
      <c r="W6" s="66"/>
      <c r="X6" s="66"/>
      <c r="Y6" s="66"/>
      <c r="Z6" s="66"/>
      <c r="AA6" s="70" t="s">
        <v>5</v>
      </c>
      <c r="AB6" s="66"/>
    </row>
    <row r="7" spans="1:46" ht="16" x14ac:dyDescent="0.4">
      <c r="A7" s="67" t="s">
        <v>6</v>
      </c>
      <c r="B7" s="184"/>
      <c r="C7" s="184"/>
      <c r="D7" s="184"/>
      <c r="E7" s="184"/>
      <c r="F7" s="184"/>
      <c r="G7" s="184"/>
      <c r="H7" s="184"/>
      <c r="I7" s="184"/>
      <c r="J7" s="184"/>
      <c r="K7" s="184"/>
      <c r="L7" s="184"/>
      <c r="M7" s="184"/>
      <c r="N7" s="184"/>
      <c r="O7" s="184"/>
      <c r="P7" s="184"/>
      <c r="Q7" s="66"/>
      <c r="R7" s="66"/>
      <c r="S7" s="66"/>
      <c r="T7" s="66"/>
      <c r="U7" s="66"/>
      <c r="V7" s="66"/>
      <c r="W7" s="66"/>
      <c r="X7" s="66"/>
      <c r="Y7" s="66"/>
      <c r="Z7" s="66"/>
      <c r="AA7" s="67" t="s">
        <v>6</v>
      </c>
      <c r="AB7" s="66"/>
    </row>
    <row r="8" spans="1:46" ht="16" x14ac:dyDescent="0.4">
      <c r="A8" s="67" t="s">
        <v>7</v>
      </c>
      <c r="B8" s="184"/>
      <c r="C8" s="184"/>
      <c r="D8" s="184"/>
      <c r="E8" s="184"/>
      <c r="F8" s="184"/>
      <c r="G8" s="184"/>
      <c r="H8" s="184"/>
      <c r="I8" s="184"/>
      <c r="J8" s="184"/>
      <c r="K8" s="184"/>
      <c r="L8" s="182"/>
      <c r="M8" s="182"/>
      <c r="N8" s="182"/>
      <c r="O8" s="184"/>
      <c r="P8" s="184"/>
      <c r="Q8" s="66"/>
      <c r="R8" s="66"/>
      <c r="S8" s="66"/>
      <c r="T8" s="66"/>
      <c r="U8" s="66"/>
      <c r="V8" s="66"/>
      <c r="W8" s="66"/>
      <c r="X8" s="66"/>
      <c r="Y8" s="66"/>
      <c r="Z8" s="66"/>
      <c r="AA8" s="67" t="s">
        <v>7</v>
      </c>
      <c r="AB8" s="66"/>
    </row>
    <row r="9" spans="1:46" ht="16" x14ac:dyDescent="0.4">
      <c r="A9" s="188" t="s">
        <v>8</v>
      </c>
      <c r="B9" s="189"/>
      <c r="C9" s="189"/>
      <c r="D9" s="189"/>
      <c r="E9" s="189"/>
      <c r="F9" s="189"/>
      <c r="G9" s="189"/>
      <c r="H9" s="189"/>
      <c r="I9" s="189"/>
      <c r="J9" s="189"/>
      <c r="K9" s="184"/>
      <c r="L9" s="184"/>
      <c r="M9" s="184"/>
      <c r="N9" s="184"/>
      <c r="O9" s="184"/>
      <c r="P9" s="184"/>
      <c r="Q9" s="66"/>
      <c r="R9" s="66"/>
      <c r="S9" s="66"/>
      <c r="T9" s="66"/>
      <c r="U9" s="66"/>
      <c r="V9" s="66"/>
      <c r="W9" s="66"/>
      <c r="X9" s="66"/>
      <c r="Y9" s="66"/>
      <c r="Z9" s="66"/>
      <c r="AA9" s="188" t="s">
        <v>8</v>
      </c>
      <c r="AB9" s="66"/>
    </row>
    <row r="10" spans="1:46" ht="16" x14ac:dyDescent="0.4">
      <c r="A10" s="71"/>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71"/>
      <c r="AB10" s="66"/>
    </row>
    <row r="11" spans="1:46" ht="21" x14ac:dyDescent="0.35">
      <c r="A11" s="70" t="s">
        <v>9</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70" t="s">
        <v>9</v>
      </c>
      <c r="AB11" s="66"/>
    </row>
    <row r="12" spans="1:46" ht="16" x14ac:dyDescent="0.4">
      <c r="A12" s="67" t="s">
        <v>10</v>
      </c>
      <c r="B12" s="184"/>
      <c r="C12" s="184"/>
      <c r="D12" s="184"/>
      <c r="E12" s="184"/>
      <c r="F12" s="184"/>
      <c r="G12" s="184"/>
      <c r="H12" s="184"/>
      <c r="I12" s="184"/>
      <c r="J12" s="184"/>
      <c r="K12" s="184"/>
      <c r="L12" s="184"/>
      <c r="M12" s="184"/>
      <c r="N12" s="184"/>
      <c r="O12" s="184"/>
      <c r="P12" s="184"/>
      <c r="Q12" s="184"/>
      <c r="R12" s="184"/>
      <c r="S12" s="184"/>
      <c r="T12" s="184"/>
      <c r="U12" s="184"/>
      <c r="V12" s="184"/>
      <c r="W12" s="184"/>
      <c r="X12" s="66"/>
      <c r="Y12" s="66"/>
      <c r="Z12" s="66"/>
      <c r="AA12" s="67" t="s">
        <v>10</v>
      </c>
      <c r="AB12" s="66"/>
    </row>
    <row r="13" spans="1:46" ht="16" x14ac:dyDescent="0.4">
      <c r="A13" s="67" t="s">
        <v>11</v>
      </c>
      <c r="B13" s="184"/>
      <c r="C13" s="184"/>
      <c r="D13" s="184"/>
      <c r="E13" s="184"/>
      <c r="F13" s="184"/>
      <c r="G13" s="182"/>
      <c r="H13" s="182"/>
      <c r="I13" s="184"/>
      <c r="J13" s="184"/>
      <c r="K13" s="184"/>
      <c r="L13" s="184"/>
      <c r="M13" s="184"/>
      <c r="N13" s="184"/>
      <c r="O13" s="184"/>
      <c r="P13" s="184"/>
      <c r="Q13" s="184"/>
      <c r="R13" s="184"/>
      <c r="S13" s="184"/>
      <c r="T13" s="184"/>
      <c r="U13" s="184"/>
      <c r="V13" s="184"/>
      <c r="W13" s="184"/>
      <c r="X13" s="66"/>
      <c r="Y13" s="66"/>
      <c r="Z13" s="66"/>
      <c r="AA13" s="67" t="s">
        <v>11</v>
      </c>
      <c r="AB13" s="66"/>
    </row>
    <row r="14" spans="1:46" ht="20.5" customHeight="1" x14ac:dyDescent="0.4">
      <c r="A14" s="67" t="s">
        <v>12</v>
      </c>
      <c r="B14" s="184"/>
      <c r="C14" s="184"/>
      <c r="D14" s="184"/>
      <c r="E14" s="184"/>
      <c r="F14" s="184"/>
      <c r="G14" s="182"/>
      <c r="H14" s="182"/>
      <c r="I14" s="184"/>
      <c r="J14" s="184"/>
      <c r="K14" s="184"/>
      <c r="L14" s="184"/>
      <c r="M14" s="184"/>
      <c r="N14" s="184"/>
      <c r="O14" s="184"/>
      <c r="P14" s="184"/>
      <c r="Q14" s="184"/>
      <c r="R14" s="184"/>
      <c r="S14" s="184"/>
      <c r="T14" s="184"/>
      <c r="U14" s="184"/>
      <c r="V14" s="184"/>
      <c r="W14" s="184"/>
      <c r="X14" s="66"/>
      <c r="Y14" s="66"/>
      <c r="Z14" s="66"/>
      <c r="AA14" s="67" t="s">
        <v>12</v>
      </c>
      <c r="AB14" s="66"/>
    </row>
    <row r="15" spans="1:46" ht="15" customHeight="1" x14ac:dyDescent="0.4">
      <c r="A15" s="67" t="s">
        <v>13</v>
      </c>
      <c r="B15" s="184"/>
      <c r="C15" s="184"/>
      <c r="D15" s="184"/>
      <c r="E15" s="184"/>
      <c r="F15" s="184"/>
      <c r="G15" s="184"/>
      <c r="H15" s="184"/>
      <c r="I15" s="184"/>
      <c r="J15" s="184"/>
      <c r="K15" s="184"/>
      <c r="L15" s="184"/>
      <c r="M15" s="184"/>
      <c r="N15" s="184"/>
      <c r="O15" s="184"/>
      <c r="P15" s="184"/>
      <c r="Q15" s="184"/>
      <c r="R15" s="184"/>
      <c r="S15" s="184"/>
      <c r="T15" s="184"/>
      <c r="U15" s="184"/>
      <c r="V15" s="184"/>
      <c r="W15" s="184"/>
      <c r="X15" s="66"/>
      <c r="Y15" s="66"/>
      <c r="Z15" s="66"/>
      <c r="AA15" s="67" t="s">
        <v>13</v>
      </c>
      <c r="AB15" s="66"/>
    </row>
    <row r="16" spans="1:46" ht="16.5" customHeight="1" x14ac:dyDescent="0.4">
      <c r="A16" s="179" t="s">
        <v>14</v>
      </c>
      <c r="B16" s="182"/>
      <c r="C16" s="182"/>
      <c r="D16" s="182"/>
      <c r="E16" s="182"/>
      <c r="F16" s="182"/>
      <c r="G16" s="182"/>
      <c r="H16" s="182"/>
      <c r="I16" s="182"/>
      <c r="J16" s="182"/>
      <c r="K16" s="182"/>
      <c r="L16" s="182"/>
      <c r="M16" s="182"/>
      <c r="N16" s="182"/>
      <c r="O16" s="182"/>
      <c r="P16" s="182"/>
      <c r="Q16" s="182"/>
      <c r="R16" s="182"/>
      <c r="S16" s="182"/>
      <c r="T16" s="182"/>
      <c r="U16" s="182"/>
      <c r="V16" s="182"/>
      <c r="W16" s="182"/>
      <c r="X16" s="66"/>
      <c r="Y16" s="66"/>
      <c r="Z16" s="66"/>
      <c r="AA16" s="179" t="s">
        <v>14</v>
      </c>
      <c r="AB16" s="66"/>
    </row>
    <row r="17" spans="1:28" ht="268.5" customHeight="1" x14ac:dyDescent="0.35">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row>
    <row r="18" spans="1:28" ht="19.5" customHeight="1" x14ac:dyDescent="0.35">
      <c r="A18" s="67"/>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row>
    <row r="19" spans="1:28" ht="103" customHeight="1" x14ac:dyDescent="0.35">
      <c r="A19" s="67"/>
      <c r="B19" s="66"/>
      <c r="C19" s="66"/>
      <c r="D19" s="66"/>
      <c r="E19" s="66"/>
      <c r="F19" s="66"/>
      <c r="G19" s="66"/>
      <c r="H19" s="66"/>
      <c r="I19" s="66"/>
      <c r="J19" s="66"/>
      <c r="K19" s="66"/>
      <c r="L19" s="66"/>
      <c r="M19" s="66"/>
      <c r="N19" s="66"/>
      <c r="O19" s="66"/>
      <c r="P19" s="66"/>
      <c r="Q19" s="66"/>
      <c r="R19" s="66"/>
      <c r="S19" s="177"/>
      <c r="T19" s="66"/>
      <c r="U19" s="66"/>
      <c r="V19" s="66"/>
      <c r="W19" s="66"/>
      <c r="X19" s="66"/>
      <c r="Y19" s="66"/>
      <c r="Z19" s="66"/>
      <c r="AA19" s="66"/>
      <c r="AB19" s="66"/>
    </row>
    <row r="20" spans="1:28" ht="21" x14ac:dyDescent="0.35">
      <c r="A20" s="70"/>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row>
    <row r="21" spans="1:28" ht="17.149999999999999" customHeight="1" x14ac:dyDescent="0.35">
      <c r="A21" s="67"/>
      <c r="B21" s="66"/>
      <c r="C21" s="66"/>
      <c r="D21" s="66"/>
      <c r="E21" s="66"/>
      <c r="F21" s="66"/>
      <c r="G21" s="66"/>
      <c r="H21" s="66"/>
      <c r="I21" s="66"/>
      <c r="J21" s="66"/>
      <c r="K21" s="66"/>
      <c r="L21" s="66"/>
      <c r="M21" s="66"/>
      <c r="N21" s="66"/>
      <c r="O21" s="177"/>
      <c r="P21" s="177"/>
      <c r="Q21" s="177"/>
      <c r="R21" s="177"/>
      <c r="S21" s="177"/>
      <c r="T21" s="177"/>
      <c r="U21" s="177"/>
      <c r="V21" s="177"/>
      <c r="W21" s="177"/>
      <c r="X21" s="177"/>
      <c r="Y21" s="177"/>
      <c r="Z21" s="66"/>
      <c r="AA21" s="66"/>
      <c r="AB21" s="66"/>
    </row>
    <row r="23" spans="1:28" ht="15.75" customHeight="1" x14ac:dyDescent="0.35">
      <c r="A23" s="66"/>
      <c r="B23" s="66"/>
      <c r="C23" s="66"/>
      <c r="D23" s="66"/>
      <c r="E23" s="66"/>
      <c r="F23" s="66"/>
      <c r="G23" s="66"/>
      <c r="H23" s="66"/>
      <c r="I23" s="66"/>
      <c r="J23" s="66"/>
      <c r="K23" s="66"/>
      <c r="L23" s="66"/>
      <c r="M23" s="66"/>
      <c r="N23" s="66"/>
      <c r="O23" s="177"/>
      <c r="P23" s="177"/>
      <c r="Q23" s="177"/>
      <c r="R23" s="177"/>
      <c r="S23" s="177"/>
      <c r="T23" s="177"/>
      <c r="U23" s="177"/>
      <c r="V23" s="177"/>
      <c r="W23" s="177"/>
      <c r="X23" s="177"/>
      <c r="Y23" s="177"/>
      <c r="Z23" s="66"/>
      <c r="AA23" s="66"/>
      <c r="AB23" s="66"/>
    </row>
    <row r="24" spans="1:28" x14ac:dyDescent="0.35">
      <c r="A24" s="66"/>
      <c r="B24" s="197"/>
      <c r="C24" s="197"/>
      <c r="D24" s="197"/>
      <c r="E24" s="197"/>
      <c r="F24" s="197"/>
      <c r="G24" s="197"/>
      <c r="H24" s="197"/>
      <c r="I24" s="197"/>
      <c r="J24" s="197"/>
      <c r="K24" s="197"/>
      <c r="L24" s="144"/>
      <c r="M24" s="66"/>
      <c r="N24" s="66"/>
      <c r="O24" s="66"/>
      <c r="P24" s="66"/>
      <c r="Q24" s="66"/>
      <c r="R24" s="66"/>
      <c r="S24" s="66"/>
      <c r="T24" s="66"/>
      <c r="U24" s="66"/>
      <c r="V24" s="66"/>
      <c r="W24" s="66"/>
      <c r="X24" s="66"/>
      <c r="Y24" s="66"/>
      <c r="Z24" s="66"/>
      <c r="AA24" s="66"/>
      <c r="AB24" s="66"/>
    </row>
    <row r="25" spans="1:28" ht="16" x14ac:dyDescent="0.35">
      <c r="A25" s="179"/>
      <c r="B25" s="197"/>
      <c r="C25" s="66"/>
      <c r="D25" s="66"/>
      <c r="E25" s="66"/>
      <c r="F25" s="66"/>
      <c r="G25" s="66"/>
      <c r="H25" s="66"/>
      <c r="I25" s="66"/>
      <c r="J25" s="66"/>
      <c r="K25" s="66"/>
      <c r="L25" s="66"/>
      <c r="M25" s="66"/>
      <c r="N25" s="66"/>
      <c r="O25" s="66"/>
      <c r="P25" s="66"/>
      <c r="Q25" s="66"/>
      <c r="R25" s="66"/>
      <c r="S25" s="66"/>
      <c r="T25" s="66"/>
      <c r="U25" s="66"/>
      <c r="V25" s="66"/>
      <c r="W25" s="66"/>
      <c r="X25" s="66"/>
    </row>
    <row r="26" spans="1:28" ht="16" x14ac:dyDescent="0.35">
      <c r="A26" s="179"/>
      <c r="B26" s="66"/>
      <c r="C26" s="66"/>
      <c r="D26" s="66"/>
      <c r="E26" s="66"/>
      <c r="F26" s="66"/>
      <c r="G26" s="66"/>
      <c r="H26" s="66"/>
      <c r="I26" s="66"/>
      <c r="J26" s="66"/>
      <c r="K26" s="66"/>
      <c r="L26" s="66"/>
      <c r="M26" s="66"/>
      <c r="N26" s="66"/>
      <c r="O26" s="177"/>
      <c r="P26" s="66"/>
      <c r="Q26" s="66"/>
      <c r="R26" s="66"/>
      <c r="S26" s="66"/>
      <c r="T26" s="66"/>
      <c r="U26" s="66"/>
      <c r="V26" s="66"/>
      <c r="W26" s="66"/>
      <c r="X26" s="66"/>
    </row>
    <row r="27" spans="1:28" x14ac:dyDescent="0.35">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row>
    <row r="28" spans="1:28" x14ac:dyDescent="0.3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spans="1:28" x14ac:dyDescent="0.35">
      <c r="A29" s="66"/>
      <c r="B29" s="144"/>
      <c r="C29" s="144"/>
      <c r="D29" s="144"/>
      <c r="E29" s="144"/>
      <c r="F29" s="144"/>
      <c r="G29" s="144"/>
      <c r="H29" s="66"/>
      <c r="I29" s="66"/>
      <c r="J29" s="66"/>
      <c r="K29" s="66"/>
      <c r="L29" s="66"/>
      <c r="M29" s="66"/>
      <c r="N29" s="66"/>
      <c r="O29" s="66"/>
      <c r="P29" s="66"/>
      <c r="Q29" s="66"/>
      <c r="R29" s="66"/>
      <c r="S29" s="66"/>
      <c r="T29" s="66"/>
      <c r="U29" s="66"/>
      <c r="V29" s="66"/>
      <c r="W29" s="66"/>
      <c r="X29" s="66"/>
      <c r="Y29" s="66"/>
      <c r="Z29" s="66"/>
      <c r="AA29" s="66"/>
      <c r="AB29" s="66"/>
    </row>
    <row r="30" spans="1:28" x14ac:dyDescent="0.35">
      <c r="A30" s="66"/>
      <c r="B30" s="197"/>
      <c r="C30" s="197"/>
      <c r="D30" s="197"/>
      <c r="E30" s="197"/>
      <c r="F30" s="197"/>
      <c r="G30" s="197"/>
      <c r="H30" s="66"/>
      <c r="I30" s="66"/>
      <c r="J30" s="66"/>
      <c r="K30" s="66"/>
      <c r="L30" s="66"/>
      <c r="M30" s="66"/>
      <c r="N30" s="66"/>
      <c r="O30" s="66"/>
      <c r="P30" s="66"/>
      <c r="Q30" s="66"/>
      <c r="R30" s="66"/>
      <c r="S30" s="66"/>
      <c r="T30" s="66"/>
      <c r="U30" s="66"/>
      <c r="V30" s="66"/>
      <c r="W30" s="66"/>
      <c r="X30" s="66"/>
      <c r="Y30" s="66"/>
      <c r="Z30" s="66"/>
      <c r="AA30" s="66"/>
      <c r="AB30" s="66"/>
    </row>
    <row r="31" spans="1:28" x14ac:dyDescent="0.3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x14ac:dyDescent="0.3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x14ac:dyDescent="0.3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x14ac:dyDescent="0.35">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x14ac:dyDescent="0.35">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x14ac:dyDescent="0.3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x14ac:dyDescent="0.35">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x14ac:dyDescent="0.35">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x14ac:dyDescent="0.3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x14ac:dyDescent="0.3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x14ac:dyDescent="0.3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x14ac:dyDescent="0.3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x14ac:dyDescent="0.3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x14ac:dyDescent="0.3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x14ac:dyDescent="0.3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x14ac:dyDescent="0.3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x14ac:dyDescent="0.3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x14ac:dyDescent="0.3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x14ac:dyDescent="0.3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x14ac:dyDescent="0.3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x14ac:dyDescent="0.3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x14ac:dyDescent="0.3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x14ac:dyDescent="0.3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x14ac:dyDescent="0.3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x14ac:dyDescent="0.3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x14ac:dyDescent="0.3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x14ac:dyDescent="0.3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x14ac:dyDescent="0.3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x14ac:dyDescent="0.3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x14ac:dyDescent="0.3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1:28" x14ac:dyDescent="0.3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x14ac:dyDescent="0.3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x14ac:dyDescent="0.3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x14ac:dyDescent="0.3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x14ac:dyDescent="0.3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x14ac:dyDescent="0.3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x14ac:dyDescent="0.3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x14ac:dyDescent="0.3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x14ac:dyDescent="0.3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x14ac:dyDescent="0.3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x14ac:dyDescent="0.3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x14ac:dyDescent="0.3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x14ac:dyDescent="0.3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x14ac:dyDescent="0.3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x14ac:dyDescent="0.3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x14ac:dyDescent="0.3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x14ac:dyDescent="0.3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x14ac:dyDescent="0.3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x14ac:dyDescent="0.3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x14ac:dyDescent="0.3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x14ac:dyDescent="0.3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x14ac:dyDescent="0.3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x14ac:dyDescent="0.3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x14ac:dyDescent="0.3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x14ac:dyDescent="0.3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x14ac:dyDescent="0.3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x14ac:dyDescent="0.3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x14ac:dyDescent="0.3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x14ac:dyDescent="0.3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x14ac:dyDescent="0.3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x14ac:dyDescent="0.3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x14ac:dyDescent="0.3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x14ac:dyDescent="0.3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x14ac:dyDescent="0.3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x14ac:dyDescent="0.3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x14ac:dyDescent="0.3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x14ac:dyDescent="0.3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x14ac:dyDescent="0.3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x14ac:dyDescent="0.3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x14ac:dyDescent="0.3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x14ac:dyDescent="0.3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x14ac:dyDescent="0.3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x14ac:dyDescent="0.3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x14ac:dyDescent="0.3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x14ac:dyDescent="0.3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x14ac:dyDescent="0.3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x14ac:dyDescent="0.3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x14ac:dyDescent="0.3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x14ac:dyDescent="0.3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x14ac:dyDescent="0.3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x14ac:dyDescent="0.3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x14ac:dyDescent="0.3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x14ac:dyDescent="0.3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x14ac:dyDescent="0.3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x14ac:dyDescent="0.3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x14ac:dyDescent="0.3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x14ac:dyDescent="0.3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x14ac:dyDescent="0.3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x14ac:dyDescent="0.3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x14ac:dyDescent="0.3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x14ac:dyDescent="0.3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x14ac:dyDescent="0.3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x14ac:dyDescent="0.3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x14ac:dyDescent="0.3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x14ac:dyDescent="0.3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x14ac:dyDescent="0.3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x14ac:dyDescent="0.3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x14ac:dyDescent="0.3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x14ac:dyDescent="0.3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x14ac:dyDescent="0.3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x14ac:dyDescent="0.3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x14ac:dyDescent="0.3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x14ac:dyDescent="0.3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x14ac:dyDescent="0.3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x14ac:dyDescent="0.3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x14ac:dyDescent="0.3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x14ac:dyDescent="0.3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x14ac:dyDescent="0.3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x14ac:dyDescent="0.3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x14ac:dyDescent="0.3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x14ac:dyDescent="0.3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x14ac:dyDescent="0.3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x14ac:dyDescent="0.3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x14ac:dyDescent="0.3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x14ac:dyDescent="0.3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x14ac:dyDescent="0.3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x14ac:dyDescent="0.3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x14ac:dyDescent="0.3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x14ac:dyDescent="0.3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x14ac:dyDescent="0.3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x14ac:dyDescent="0.3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x14ac:dyDescent="0.3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x14ac:dyDescent="0.3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x14ac:dyDescent="0.3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x14ac:dyDescent="0.3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x14ac:dyDescent="0.3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x14ac:dyDescent="0.3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x14ac:dyDescent="0.3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x14ac:dyDescent="0.3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x14ac:dyDescent="0.3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x14ac:dyDescent="0.3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x14ac:dyDescent="0.3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x14ac:dyDescent="0.3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x14ac:dyDescent="0.3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x14ac:dyDescent="0.3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x14ac:dyDescent="0.3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x14ac:dyDescent="0.3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x14ac:dyDescent="0.3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x14ac:dyDescent="0.3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x14ac:dyDescent="0.3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x14ac:dyDescent="0.3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x14ac:dyDescent="0.3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x14ac:dyDescent="0.3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x14ac:dyDescent="0.3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x14ac:dyDescent="0.3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x14ac:dyDescent="0.3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x14ac:dyDescent="0.3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x14ac:dyDescent="0.3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x14ac:dyDescent="0.3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x14ac:dyDescent="0.3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x14ac:dyDescent="0.3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x14ac:dyDescent="0.3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x14ac:dyDescent="0.3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x14ac:dyDescent="0.3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x14ac:dyDescent="0.3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x14ac:dyDescent="0.3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x14ac:dyDescent="0.3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x14ac:dyDescent="0.3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x14ac:dyDescent="0.3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x14ac:dyDescent="0.3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x14ac:dyDescent="0.3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x14ac:dyDescent="0.3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x14ac:dyDescent="0.3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x14ac:dyDescent="0.3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x14ac:dyDescent="0.3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x14ac:dyDescent="0.3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x14ac:dyDescent="0.3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x14ac:dyDescent="0.3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x14ac:dyDescent="0.3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x14ac:dyDescent="0.3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x14ac:dyDescent="0.3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x14ac:dyDescent="0.3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x14ac:dyDescent="0.3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x14ac:dyDescent="0.3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x14ac:dyDescent="0.3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x14ac:dyDescent="0.3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x14ac:dyDescent="0.3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x14ac:dyDescent="0.3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x14ac:dyDescent="0.3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x14ac:dyDescent="0.3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x14ac:dyDescent="0.3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x14ac:dyDescent="0.3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x14ac:dyDescent="0.3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x14ac:dyDescent="0.3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x14ac:dyDescent="0.3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x14ac:dyDescent="0.3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x14ac:dyDescent="0.3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x14ac:dyDescent="0.3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x14ac:dyDescent="0.3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x14ac:dyDescent="0.3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x14ac:dyDescent="0.3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x14ac:dyDescent="0.3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x14ac:dyDescent="0.3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x14ac:dyDescent="0.3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x14ac:dyDescent="0.3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x14ac:dyDescent="0.3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x14ac:dyDescent="0.3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x14ac:dyDescent="0.3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x14ac:dyDescent="0.3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x14ac:dyDescent="0.3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x14ac:dyDescent="0.3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x14ac:dyDescent="0.3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x14ac:dyDescent="0.3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x14ac:dyDescent="0.3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x14ac:dyDescent="0.3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x14ac:dyDescent="0.3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x14ac:dyDescent="0.3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x14ac:dyDescent="0.3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x14ac:dyDescent="0.3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x14ac:dyDescent="0.3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x14ac:dyDescent="0.3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x14ac:dyDescent="0.3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x14ac:dyDescent="0.3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x14ac:dyDescent="0.3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x14ac:dyDescent="0.3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x14ac:dyDescent="0.3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x14ac:dyDescent="0.3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x14ac:dyDescent="0.3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x14ac:dyDescent="0.3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x14ac:dyDescent="0.3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x14ac:dyDescent="0.3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x14ac:dyDescent="0.3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x14ac:dyDescent="0.3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x14ac:dyDescent="0.3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x14ac:dyDescent="0.3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x14ac:dyDescent="0.3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x14ac:dyDescent="0.3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x14ac:dyDescent="0.3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x14ac:dyDescent="0.3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x14ac:dyDescent="0.3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x14ac:dyDescent="0.3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x14ac:dyDescent="0.3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x14ac:dyDescent="0.3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x14ac:dyDescent="0.3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x14ac:dyDescent="0.3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x14ac:dyDescent="0.3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x14ac:dyDescent="0.3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x14ac:dyDescent="0.3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x14ac:dyDescent="0.3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x14ac:dyDescent="0.3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x14ac:dyDescent="0.3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x14ac:dyDescent="0.3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x14ac:dyDescent="0.3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x14ac:dyDescent="0.3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x14ac:dyDescent="0.3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x14ac:dyDescent="0.3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x14ac:dyDescent="0.3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x14ac:dyDescent="0.3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x14ac:dyDescent="0.3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x14ac:dyDescent="0.3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x14ac:dyDescent="0.3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x14ac:dyDescent="0.3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x14ac:dyDescent="0.3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x14ac:dyDescent="0.3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x14ac:dyDescent="0.3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x14ac:dyDescent="0.3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x14ac:dyDescent="0.3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x14ac:dyDescent="0.3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x14ac:dyDescent="0.3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x14ac:dyDescent="0.3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x14ac:dyDescent="0.3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x14ac:dyDescent="0.3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x14ac:dyDescent="0.3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x14ac:dyDescent="0.3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x14ac:dyDescent="0.3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x14ac:dyDescent="0.3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x14ac:dyDescent="0.3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x14ac:dyDescent="0.3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x14ac:dyDescent="0.3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x14ac:dyDescent="0.3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x14ac:dyDescent="0.3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x14ac:dyDescent="0.3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x14ac:dyDescent="0.3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x14ac:dyDescent="0.3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x14ac:dyDescent="0.3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x14ac:dyDescent="0.3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sheetData>
  <mergeCells count="4">
    <mergeCell ref="A3:T3"/>
    <mergeCell ref="A4:T4"/>
    <mergeCell ref="AA3:AT3"/>
    <mergeCell ref="AA4:AT4"/>
  </mergeCells>
  <hyperlinks>
    <hyperlink ref="A4" r:id="rId1" xr:uid="{8C41E268-2DAE-45BE-B491-AE59F7FFC353}"/>
    <hyperlink ref="AA4" r:id="rId2" xr:uid="{8767B79E-89EB-4F3F-B41E-63F681516CE7}"/>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991B-10FF-4825-9CC1-A287A70EDBFC}">
  <sheetPr>
    <tabColor theme="7" tint="0.39997558519241921"/>
    <pageSetUpPr fitToPage="1"/>
  </sheetPr>
  <dimension ref="A1:BB102"/>
  <sheetViews>
    <sheetView showGridLines="0" zoomScaleNormal="100" workbookViewId="0">
      <selection activeCell="B4" sqref="B4"/>
    </sheetView>
  </sheetViews>
  <sheetFormatPr defaultColWidth="8.7265625" defaultRowHeight="14.5" x14ac:dyDescent="0.35"/>
  <cols>
    <col min="1" max="1" width="5.54296875" style="2" customWidth="1"/>
    <col min="2" max="2" width="49.81640625" style="2" customWidth="1"/>
    <col min="3" max="4" width="15.7265625" style="61" customWidth="1"/>
    <col min="5" max="5" width="10" style="2" customWidth="1"/>
    <col min="6" max="6" width="46.26953125" style="2" customWidth="1"/>
    <col min="7" max="7" width="9.54296875" style="2" customWidth="1"/>
    <col min="8" max="9" width="8.7265625" style="2"/>
    <col min="10" max="10" width="11.7265625" style="2" customWidth="1"/>
    <col min="11" max="11" width="3.453125" style="2" customWidth="1"/>
    <col min="12" max="12" width="8.7265625" style="2" customWidth="1"/>
    <col min="13" max="19" width="8.7265625" style="2" hidden="1" customWidth="1"/>
    <col min="20" max="21" width="43.81640625" style="2" hidden="1" customWidth="1"/>
    <col min="22" max="22" width="24.453125" style="2" hidden="1" customWidth="1"/>
    <col min="23" max="34" width="8.7265625" style="2" hidden="1" customWidth="1"/>
    <col min="35" max="39" width="8.7265625" style="2" customWidth="1"/>
    <col min="40" max="16384" width="8.7265625" style="2"/>
  </cols>
  <sheetData>
    <row r="1" spans="1:54" ht="15" thickBot="1" x14ac:dyDescent="0.4">
      <c r="A1" s="63"/>
      <c r="B1" s="83"/>
      <c r="C1" s="62"/>
      <c r="D1" s="62"/>
      <c r="E1" s="63"/>
      <c r="F1" s="1" t="str">
        <f>IF(H2="Svenska",T76,U76)</f>
        <v>Information om gjorda val:</v>
      </c>
      <c r="G1" s="1"/>
      <c r="H1" s="1"/>
      <c r="I1" s="63"/>
      <c r="J1" s="63"/>
      <c r="K1" s="63"/>
      <c r="AI1" s="63"/>
      <c r="AJ1" s="63"/>
      <c r="AK1" s="63"/>
      <c r="AL1" s="63"/>
      <c r="AM1" s="63"/>
      <c r="AN1" s="63"/>
      <c r="AO1" s="63"/>
      <c r="AP1" s="63"/>
      <c r="AQ1" s="63"/>
      <c r="AR1" s="63"/>
      <c r="AS1" s="63"/>
      <c r="AT1" s="63"/>
      <c r="AU1" s="63"/>
      <c r="AV1" s="63"/>
      <c r="AW1" s="63"/>
      <c r="AX1" s="63"/>
      <c r="AY1" s="63"/>
      <c r="AZ1" s="63"/>
      <c r="BA1" s="63"/>
      <c r="BB1" s="63"/>
    </row>
    <row r="2" spans="1:54" x14ac:dyDescent="0.35">
      <c r="A2" s="63"/>
      <c r="B2" s="63"/>
      <c r="C2" s="62"/>
      <c r="D2" s="62"/>
      <c r="E2" s="63"/>
      <c r="F2" s="49" t="s">
        <v>65</v>
      </c>
      <c r="G2" s="10"/>
      <c r="H2" s="142" t="s">
        <v>0</v>
      </c>
      <c r="I2" s="84"/>
      <c r="J2" s="63"/>
      <c r="K2" s="63"/>
      <c r="M2" s="2" t="s">
        <v>0</v>
      </c>
      <c r="O2" s="2" t="s">
        <v>15</v>
      </c>
      <c r="P2" s="2" t="str">
        <f>Inställningar!I4</f>
        <v>EU25</v>
      </c>
      <c r="T2" s="2" t="s">
        <v>66</v>
      </c>
      <c r="U2" s="2" t="s">
        <v>67</v>
      </c>
      <c r="AI2" s="63"/>
      <c r="AJ2" s="63"/>
      <c r="AK2" s="63"/>
      <c r="AL2" s="63"/>
      <c r="AM2" s="63"/>
      <c r="AN2" s="63"/>
      <c r="AO2" s="63"/>
      <c r="AP2" s="63"/>
      <c r="AQ2" s="63"/>
      <c r="AR2" s="63"/>
      <c r="AS2" s="63"/>
      <c r="AT2" s="63"/>
      <c r="AU2" s="63"/>
      <c r="AV2" s="63"/>
      <c r="AW2" s="63"/>
      <c r="AX2" s="63"/>
      <c r="AY2" s="63"/>
      <c r="AZ2" s="63"/>
      <c r="BA2" s="63"/>
      <c r="BB2" s="63"/>
    </row>
    <row r="3" spans="1:54" x14ac:dyDescent="0.35">
      <c r="A3" s="63"/>
      <c r="B3" s="63" t="s">
        <v>203</v>
      </c>
      <c r="C3" s="62"/>
      <c r="D3" s="62"/>
      <c r="E3" s="63"/>
      <c r="F3" s="50"/>
      <c r="G3" s="1"/>
      <c r="H3" s="190"/>
      <c r="I3" s="84"/>
      <c r="J3" s="63"/>
      <c r="K3" s="63"/>
      <c r="M3" s="2" t="s">
        <v>2</v>
      </c>
      <c r="O3" s="2" t="s">
        <v>17</v>
      </c>
      <c r="T3" s="51" t="s">
        <v>68</v>
      </c>
      <c r="U3" s="2" t="s">
        <v>69</v>
      </c>
      <c r="V3" s="2" t="s">
        <v>70</v>
      </c>
      <c r="AI3" s="63"/>
      <c r="AJ3" s="63"/>
      <c r="AK3" s="63"/>
      <c r="AL3" s="63"/>
      <c r="AM3" s="63"/>
      <c r="AN3" s="63"/>
      <c r="AO3" s="63"/>
      <c r="AP3" s="63"/>
      <c r="AQ3" s="63"/>
      <c r="AR3" s="63"/>
      <c r="AS3" s="63"/>
      <c r="AT3" s="63"/>
      <c r="AU3" s="63"/>
      <c r="AV3" s="63"/>
      <c r="AW3" s="63"/>
      <c r="AX3" s="63"/>
      <c r="AY3" s="63"/>
      <c r="AZ3" s="63"/>
      <c r="BA3" s="63"/>
      <c r="BB3" s="63"/>
    </row>
    <row r="4" spans="1:54" ht="15" thickBot="1" x14ac:dyDescent="0.4">
      <c r="A4" s="63"/>
      <c r="B4" s="98" t="s">
        <v>53</v>
      </c>
      <c r="C4" s="62"/>
      <c r="D4" s="62"/>
      <c r="E4" s="63"/>
      <c r="F4" s="52" t="str">
        <f>IF(H2="Svenska",T23,U23)</f>
        <v>Projektkod --------------------------------&gt;</v>
      </c>
      <c r="G4" s="53"/>
      <c r="H4" s="115" t="str">
        <f>IF(H3="",AA15,AE15)</f>
        <v>D70</v>
      </c>
      <c r="I4" s="63"/>
      <c r="J4" s="63"/>
      <c r="K4" s="63"/>
      <c r="T4" s="2" t="s">
        <v>71</v>
      </c>
      <c r="U4" s="2" t="s">
        <v>72</v>
      </c>
      <c r="AI4" s="63"/>
      <c r="AJ4" s="63"/>
      <c r="AK4" s="63"/>
      <c r="AL4" s="63"/>
      <c r="AM4" s="63"/>
      <c r="AN4" s="63"/>
      <c r="AO4" s="63"/>
      <c r="AP4" s="63"/>
      <c r="AQ4" s="63"/>
      <c r="AR4" s="63"/>
      <c r="AS4" s="63"/>
      <c r="AT4" s="63"/>
      <c r="AU4" s="63"/>
      <c r="AV4" s="63"/>
      <c r="AW4" s="63"/>
      <c r="AX4" s="63"/>
      <c r="AY4" s="63"/>
      <c r="AZ4" s="63"/>
      <c r="BA4" s="63"/>
      <c r="BB4" s="63"/>
    </row>
    <row r="5" spans="1:54" ht="16" x14ac:dyDescent="0.45">
      <c r="A5" s="63"/>
      <c r="B5" s="63"/>
      <c r="C5" s="62"/>
      <c r="D5" s="62"/>
      <c r="E5" s="63"/>
      <c r="F5" s="63"/>
      <c r="G5" s="63"/>
      <c r="H5" s="157"/>
      <c r="I5" s="63"/>
      <c r="J5" s="63"/>
      <c r="K5" s="63"/>
      <c r="T5" s="2" t="s">
        <v>20</v>
      </c>
      <c r="U5" s="2" t="s">
        <v>73</v>
      </c>
      <c r="V5" s="54" t="s">
        <v>74</v>
      </c>
      <c r="W5" s="54" t="s">
        <v>75</v>
      </c>
      <c r="AI5" s="63"/>
      <c r="AJ5" s="63"/>
      <c r="AK5" s="63"/>
      <c r="AL5" s="63"/>
      <c r="AM5" s="63"/>
      <c r="AN5" s="63"/>
      <c r="AO5" s="63"/>
      <c r="AP5" s="63"/>
      <c r="AQ5" s="63"/>
      <c r="AR5" s="63"/>
      <c r="AS5" s="63"/>
      <c r="AT5" s="63"/>
      <c r="AU5" s="63"/>
      <c r="AV5" s="63"/>
      <c r="AW5" s="63"/>
      <c r="AX5" s="63"/>
      <c r="AY5" s="63"/>
      <c r="AZ5" s="63"/>
      <c r="BA5" s="63"/>
      <c r="BB5" s="63"/>
    </row>
    <row r="6" spans="1:54" ht="26" x14ac:dyDescent="0.6">
      <c r="A6" s="63"/>
      <c r="B6" s="72" t="str">
        <f>IF(H2="Svenska",T29,U29)</f>
        <v>Beräkningsmall för medfinansiering av EU-projekt</v>
      </c>
      <c r="C6" s="62"/>
      <c r="D6" s="62"/>
      <c r="E6" s="63"/>
      <c r="F6" s="136"/>
      <c r="G6" s="63"/>
      <c r="H6" s="63"/>
      <c r="I6" s="63"/>
      <c r="J6" s="63"/>
      <c r="K6" s="63"/>
      <c r="N6" s="2" t="s">
        <v>76</v>
      </c>
      <c r="O6" s="2" t="s">
        <v>77</v>
      </c>
      <c r="P6" s="2" t="s">
        <v>78</v>
      </c>
      <c r="Q6" s="2" t="s">
        <v>79</v>
      </c>
      <c r="T6" s="2" t="s">
        <v>0</v>
      </c>
      <c r="U6" s="2" t="s">
        <v>2</v>
      </c>
      <c r="AI6" s="63"/>
      <c r="AJ6" s="63"/>
      <c r="AK6" s="63"/>
      <c r="AL6" s="63"/>
      <c r="AM6" s="63"/>
      <c r="AN6" s="63"/>
      <c r="AO6" s="63"/>
      <c r="AP6" s="63"/>
      <c r="AQ6" s="63"/>
      <c r="AR6" s="63"/>
      <c r="AS6" s="63"/>
      <c r="AT6" s="63"/>
      <c r="AU6" s="63"/>
      <c r="AV6" s="63"/>
      <c r="AW6" s="63"/>
      <c r="AX6" s="63"/>
      <c r="AY6" s="63"/>
      <c r="AZ6" s="63"/>
      <c r="BA6" s="63"/>
      <c r="BB6" s="63"/>
    </row>
    <row r="7" spans="1:54" ht="52" customHeight="1" x14ac:dyDescent="0.35">
      <c r="A7" s="63"/>
      <c r="B7" s="227" t="str">
        <f>B4</f>
        <v>HEU (Horisont Europa) övriga program 2021-2027: Digital Europe</v>
      </c>
      <c r="C7" s="228"/>
      <c r="D7" s="228"/>
      <c r="E7" s="228"/>
      <c r="F7" s="228"/>
      <c r="G7" s="228"/>
      <c r="H7" s="228"/>
      <c r="I7" s="228"/>
      <c r="J7" s="228"/>
      <c r="K7" s="228"/>
      <c r="M7" s="2" t="s">
        <v>0</v>
      </c>
      <c r="N7" s="2" t="s">
        <v>17</v>
      </c>
      <c r="O7" s="2" t="s">
        <v>48</v>
      </c>
      <c r="P7" s="4">
        <v>0.25</v>
      </c>
      <c r="Q7" s="4">
        <v>0.05</v>
      </c>
      <c r="T7" s="2" t="s">
        <v>80</v>
      </c>
      <c r="U7" s="2" t="s">
        <v>81</v>
      </c>
      <c r="AA7" s="2" t="s">
        <v>82</v>
      </c>
      <c r="AB7" s="5" t="s">
        <v>19</v>
      </c>
      <c r="AC7" s="6" t="s">
        <v>20</v>
      </c>
      <c r="AD7" s="6" t="s">
        <v>21</v>
      </c>
      <c r="AI7" s="63"/>
      <c r="AJ7" s="63"/>
      <c r="AK7" s="63"/>
      <c r="AL7" s="63"/>
      <c r="AM7" s="63"/>
      <c r="AN7" s="63"/>
      <c r="AO7" s="63"/>
      <c r="AP7" s="63"/>
      <c r="AQ7" s="63"/>
      <c r="AR7" s="63"/>
      <c r="AS7" s="63"/>
      <c r="AT7" s="63"/>
      <c r="AU7" s="63"/>
      <c r="AV7" s="63"/>
      <c r="AW7" s="63"/>
      <c r="AX7" s="63"/>
      <c r="AY7" s="63"/>
      <c r="AZ7" s="63"/>
      <c r="BA7" s="63"/>
      <c r="BB7" s="63"/>
    </row>
    <row r="8" spans="1:54" ht="17.149999999999999" customHeight="1" x14ac:dyDescent="0.35">
      <c r="A8" s="63"/>
      <c r="B8" s="73"/>
      <c r="C8" s="63"/>
      <c r="D8" s="63"/>
      <c r="E8" s="104"/>
      <c r="F8" s="104"/>
      <c r="G8" s="104"/>
      <c r="H8" s="104"/>
      <c r="I8" s="104"/>
      <c r="J8" s="104"/>
      <c r="K8" s="104"/>
      <c r="P8" s="4"/>
      <c r="Q8" s="4"/>
      <c r="AB8" s="5"/>
      <c r="AC8" s="6"/>
      <c r="AD8" s="6"/>
      <c r="AI8" s="63"/>
      <c r="AJ8" s="63"/>
      <c r="AK8" s="63"/>
      <c r="AL8" s="63"/>
      <c r="AM8" s="63"/>
      <c r="AN8" s="63"/>
      <c r="AO8" s="63"/>
      <c r="AP8" s="63"/>
      <c r="AQ8" s="63"/>
      <c r="AR8" s="63"/>
      <c r="AS8" s="63"/>
      <c r="AT8" s="63"/>
      <c r="AU8" s="63"/>
      <c r="AV8" s="63"/>
      <c r="AW8" s="63"/>
      <c r="AX8" s="63"/>
      <c r="AY8" s="63"/>
      <c r="AZ8" s="63"/>
      <c r="BA8" s="63"/>
      <c r="BB8" s="63"/>
    </row>
    <row r="9" spans="1:54" ht="17.149999999999999" customHeight="1" x14ac:dyDescent="0.35">
      <c r="A9" s="63"/>
      <c r="B9" s="63"/>
      <c r="C9" s="63"/>
      <c r="D9" s="63"/>
      <c r="E9" s="104"/>
      <c r="F9" s="104"/>
      <c r="G9" s="104"/>
      <c r="H9" s="104"/>
      <c r="I9" s="104"/>
      <c r="J9" s="104"/>
      <c r="K9" s="104"/>
      <c r="P9" s="4"/>
      <c r="Q9" s="4"/>
      <c r="AB9" s="5"/>
      <c r="AC9" s="6"/>
      <c r="AD9" s="6"/>
      <c r="AI9" s="63"/>
      <c r="AJ9" s="63"/>
      <c r="AK9" s="63"/>
      <c r="AL9" s="63"/>
      <c r="AM9" s="63"/>
      <c r="AN9" s="63"/>
      <c r="AO9" s="63"/>
      <c r="AP9" s="63"/>
      <c r="AQ9" s="63"/>
      <c r="AR9" s="63"/>
      <c r="AS9" s="63"/>
      <c r="AT9" s="63"/>
      <c r="AU9" s="63"/>
      <c r="AV9" s="63"/>
      <c r="AW9" s="63"/>
      <c r="AX9" s="63"/>
      <c r="AY9" s="63"/>
      <c r="AZ9" s="63"/>
      <c r="BA9" s="63"/>
      <c r="BB9" s="63"/>
    </row>
    <row r="10" spans="1:54" ht="17.149999999999999" customHeight="1" x14ac:dyDescent="0.35">
      <c r="A10" s="63"/>
      <c r="B10" s="63"/>
      <c r="C10" s="63"/>
      <c r="D10" s="80"/>
      <c r="E10" s="104"/>
      <c r="F10" s="104"/>
      <c r="G10" s="104"/>
      <c r="H10" s="104"/>
      <c r="I10" s="104"/>
      <c r="J10" s="104"/>
      <c r="K10" s="104"/>
      <c r="P10" s="4"/>
      <c r="Q10" s="4"/>
      <c r="AB10" s="5"/>
      <c r="AC10" s="6"/>
      <c r="AD10" s="6"/>
      <c r="AI10" s="63"/>
      <c r="AJ10" s="63"/>
      <c r="AK10" s="63"/>
      <c r="AL10" s="63"/>
      <c r="AM10" s="63"/>
      <c r="AN10" s="63"/>
      <c r="AO10" s="63"/>
      <c r="AP10" s="63"/>
      <c r="AQ10" s="63"/>
      <c r="AR10" s="63"/>
      <c r="AS10" s="63"/>
      <c r="AT10" s="63"/>
      <c r="AU10" s="63"/>
      <c r="AV10" s="63"/>
      <c r="AW10" s="63"/>
      <c r="AX10" s="63"/>
      <c r="AY10" s="63"/>
      <c r="AZ10" s="63"/>
      <c r="BA10" s="63"/>
      <c r="BB10" s="63"/>
    </row>
    <row r="11" spans="1:54" ht="17.149999999999999" customHeight="1" x14ac:dyDescent="0.35">
      <c r="A11" s="63"/>
      <c r="B11" s="63"/>
      <c r="C11" s="63"/>
      <c r="D11" s="80"/>
      <c r="E11" s="104"/>
      <c r="F11" s="104"/>
      <c r="G11" s="104"/>
      <c r="H11" s="104"/>
      <c r="I11" s="104"/>
      <c r="J11" s="104"/>
      <c r="K11" s="104"/>
      <c r="P11" s="4"/>
      <c r="Q11" s="4"/>
      <c r="AB11" s="5"/>
      <c r="AC11" s="6"/>
      <c r="AD11" s="6"/>
      <c r="AI11" s="63"/>
      <c r="AJ11" s="63"/>
      <c r="AK11" s="63"/>
      <c r="AL11" s="63"/>
      <c r="AM11" s="63"/>
      <c r="AN11" s="63"/>
      <c r="AO11" s="63"/>
      <c r="AP11" s="63"/>
      <c r="AQ11" s="63"/>
      <c r="AR11" s="63"/>
      <c r="AS11" s="63"/>
      <c r="AT11" s="63"/>
      <c r="AU11" s="63"/>
      <c r="AV11" s="63"/>
      <c r="AW11" s="63"/>
      <c r="AX11" s="63"/>
      <c r="AY11" s="63"/>
      <c r="AZ11" s="63"/>
      <c r="BA11" s="63"/>
      <c r="BB11" s="63"/>
    </row>
    <row r="12" spans="1:54" ht="17.149999999999999" customHeight="1" x14ac:dyDescent="0.35">
      <c r="A12" s="63"/>
      <c r="B12" s="63"/>
      <c r="C12" s="63"/>
      <c r="D12" s="80"/>
      <c r="E12" s="104"/>
      <c r="F12" s="104"/>
      <c r="G12" s="104"/>
      <c r="H12" s="104"/>
      <c r="I12" s="104"/>
      <c r="J12" s="104"/>
      <c r="K12" s="104"/>
      <c r="P12" s="4"/>
      <c r="Q12" s="4"/>
      <c r="AB12" s="5"/>
      <c r="AC12" s="6"/>
      <c r="AD12" s="6"/>
      <c r="AI12" s="63"/>
      <c r="AJ12" s="63"/>
      <c r="AK12" s="63"/>
      <c r="AL12" s="63"/>
      <c r="AM12" s="63"/>
      <c r="AN12" s="63"/>
      <c r="AO12" s="63"/>
      <c r="AP12" s="63"/>
      <c r="AQ12" s="63"/>
      <c r="AR12" s="63"/>
      <c r="AS12" s="63"/>
      <c r="AT12" s="63"/>
      <c r="AU12" s="63"/>
      <c r="AV12" s="63"/>
      <c r="AW12" s="63"/>
      <c r="AX12" s="63"/>
      <c r="AY12" s="63"/>
      <c r="AZ12" s="63"/>
      <c r="BA12" s="63"/>
      <c r="BB12" s="63"/>
    </row>
    <row r="13" spans="1:54" ht="17.149999999999999" customHeight="1" x14ac:dyDescent="0.35">
      <c r="A13" s="63"/>
      <c r="B13" s="63" t="str">
        <f>IF($H$2="Svenska",'Beräkningsmall HEU'!T97,'Beräkningsmall HEU'!U97)</f>
        <v>Andel UGEM/FGEM som finansieras om ej lokalkostnader</v>
      </c>
      <c r="C13" s="63"/>
      <c r="D13" s="193">
        <v>0.1</v>
      </c>
      <c r="E13" s="104"/>
      <c r="F13" s="104"/>
      <c r="G13" s="104"/>
      <c r="H13" s="104"/>
      <c r="I13" s="104"/>
      <c r="J13" s="104"/>
      <c r="K13" s="104"/>
      <c r="P13" s="4"/>
      <c r="Q13" s="4"/>
      <c r="AB13" s="5"/>
      <c r="AC13" s="6"/>
      <c r="AD13" s="6"/>
      <c r="AI13" s="63"/>
      <c r="AJ13" s="63"/>
      <c r="AK13" s="63"/>
      <c r="AL13" s="63"/>
      <c r="AM13" s="63"/>
      <c r="AN13" s="63"/>
      <c r="AO13" s="63"/>
      <c r="AP13" s="63"/>
      <c r="AQ13" s="63"/>
      <c r="AR13" s="63"/>
      <c r="AS13" s="63"/>
      <c r="AT13" s="63"/>
      <c r="AU13" s="63"/>
      <c r="AV13" s="63"/>
      <c r="AW13" s="63"/>
      <c r="AX13" s="63"/>
      <c r="AY13" s="63"/>
      <c r="AZ13" s="63"/>
      <c r="BA13" s="63"/>
      <c r="BB13" s="63"/>
    </row>
    <row r="14" spans="1:54" ht="17.149999999999999" customHeight="1" x14ac:dyDescent="0.35">
      <c r="A14" s="63"/>
      <c r="B14" s="103"/>
      <c r="C14" s="232" t="str">
        <f>IF($H$2="Svenska",'Beräkningsmall HEU'!T99,'Beräkningsmall HEU'!U99)</f>
        <v>All beräkning i denna mall måste ses som ungefärlig och kan aldrig visa exakt behov av medfinansiering.</v>
      </c>
      <c r="D14" s="233"/>
      <c r="E14" s="104"/>
      <c r="F14" s="104"/>
      <c r="G14" s="104"/>
      <c r="H14" s="104"/>
      <c r="I14" s="104"/>
      <c r="J14" s="104"/>
      <c r="K14" s="104"/>
      <c r="P14" s="4"/>
      <c r="Q14" s="4"/>
      <c r="AB14" s="5"/>
      <c r="AC14" s="6"/>
      <c r="AD14" s="6"/>
      <c r="AI14" s="63"/>
      <c r="AJ14" s="63"/>
      <c r="AK14" s="63"/>
      <c r="AL14" s="63"/>
      <c r="AM14" s="63"/>
      <c r="AN14" s="63"/>
      <c r="AO14" s="63"/>
      <c r="AP14" s="63"/>
      <c r="AQ14" s="63"/>
      <c r="AR14" s="63"/>
      <c r="AS14" s="63"/>
      <c r="AT14" s="63"/>
      <c r="AU14" s="63"/>
      <c r="AV14" s="63"/>
      <c r="AW14" s="63"/>
      <c r="AX14" s="63"/>
      <c r="AY14" s="63"/>
      <c r="AZ14" s="63"/>
      <c r="BA14" s="63"/>
      <c r="BB14" s="63"/>
    </row>
    <row r="15" spans="1:54" ht="15.5" x14ac:dyDescent="0.35">
      <c r="A15" s="63"/>
      <c r="B15" s="55" t="str">
        <f>IF(H2="Svenska",T30,U30)</f>
        <v>Fyll i rosa rutor med aktuella uppgifter.</v>
      </c>
      <c r="C15" s="233"/>
      <c r="D15" s="233"/>
      <c r="E15" s="63"/>
      <c r="F15" s="63"/>
      <c r="G15" s="170"/>
      <c r="H15" s="63"/>
      <c r="I15" s="63"/>
      <c r="J15" s="63"/>
      <c r="K15" s="63"/>
      <c r="M15" s="2" t="s">
        <v>2</v>
      </c>
      <c r="O15" s="2" t="s">
        <v>83</v>
      </c>
      <c r="P15" s="4">
        <v>0.2</v>
      </c>
      <c r="Q15" s="4">
        <v>0.2</v>
      </c>
      <c r="T15" s="2" t="s">
        <v>84</v>
      </c>
      <c r="U15" s="2" t="s">
        <v>85</v>
      </c>
      <c r="AA15" s="2" t="str">
        <f>_xlfn.XLOOKUP(B7,Beräkningsmatris!C:C,Beräkningsmatris!D:D)</f>
        <v>D70</v>
      </c>
      <c r="AB15" s="3">
        <f>_xlfn.XLOOKUP(B7,Beräkningsmatris!C:C,Beräkningsmatris!F:F)</f>
        <v>0.5</v>
      </c>
      <c r="AC15" s="3">
        <f>_xlfn.XLOOKUP(B7,Beräkningsmatris!C:C,Beräkningsmatris!G:G)</f>
        <v>7.0000000000000007E-2</v>
      </c>
      <c r="AD15" s="3">
        <f>_xlfn.XLOOKUP(B7,Beräkningsmatris!C:C,Beräkningsmatris!H:H)</f>
        <v>0.7</v>
      </c>
      <c r="AE15" s="2">
        <f>_xlfn.XLOOKUP(B7,Beräkningsmatris!C:C,Beräkningsmatris!E:E)</f>
        <v>0</v>
      </c>
      <c r="AG15" s="3">
        <f>_xlfn.XLOOKUP(B7,Beräkningsmatris!C:C,Beräkningsmatris!I:I)</f>
        <v>0</v>
      </c>
      <c r="AI15" s="63"/>
      <c r="AJ15" s="63"/>
      <c r="AK15" s="63"/>
      <c r="AL15" s="63"/>
      <c r="AM15" s="63"/>
      <c r="AN15" s="63"/>
      <c r="AO15" s="63"/>
      <c r="AP15" s="63"/>
      <c r="AQ15" s="63"/>
      <c r="AR15" s="63"/>
      <c r="AS15" s="63"/>
      <c r="AT15" s="63"/>
      <c r="AU15" s="63"/>
      <c r="AV15" s="63"/>
      <c r="AW15" s="63"/>
      <c r="AX15" s="63"/>
      <c r="AY15" s="63"/>
      <c r="AZ15" s="63"/>
      <c r="BA15" s="63"/>
      <c r="BB15" s="63"/>
    </row>
    <row r="16" spans="1:54" x14ac:dyDescent="0.35">
      <c r="A16" s="63"/>
      <c r="B16" s="63"/>
      <c r="C16" s="233"/>
      <c r="D16" s="233"/>
      <c r="E16" s="63"/>
      <c r="F16" s="27" t="str">
        <f>IF(H2="Svenska",IF(Inställningar!J5="EU31",T5,U5),IF(Inställningar!J5="EU31",V5,W5))</f>
        <v>Godkänd OH-nivå på direkt lön</v>
      </c>
      <c r="G16" s="118">
        <f>AC15</f>
        <v>7.0000000000000007E-2</v>
      </c>
      <c r="H16" s="63"/>
      <c r="I16" s="63"/>
      <c r="J16" s="63"/>
      <c r="K16" s="63"/>
      <c r="N16" s="2" t="s">
        <v>15</v>
      </c>
      <c r="O16" s="2" t="s">
        <v>47</v>
      </c>
      <c r="P16" s="4">
        <v>0.25</v>
      </c>
      <c r="Q16" s="4">
        <v>0.4</v>
      </c>
      <c r="T16" s="2" t="s">
        <v>86</v>
      </c>
      <c r="U16" s="2" t="s">
        <v>87</v>
      </c>
      <c r="AI16" s="63"/>
      <c r="AJ16" s="63"/>
      <c r="AK16" s="63"/>
      <c r="AL16" s="63"/>
      <c r="AM16" s="63"/>
      <c r="AN16" s="63"/>
      <c r="AO16" s="63"/>
      <c r="AP16" s="63"/>
      <c r="AQ16" s="63"/>
      <c r="AR16" s="63"/>
      <c r="AS16" s="63"/>
      <c r="AT16" s="63"/>
      <c r="AU16" s="63"/>
      <c r="AV16" s="63"/>
      <c r="AW16" s="63"/>
      <c r="AX16" s="63"/>
      <c r="AY16" s="63"/>
      <c r="AZ16" s="63"/>
      <c r="BA16" s="63"/>
      <c r="BB16" s="63"/>
    </row>
    <row r="17" spans="1:54" ht="15" thickBot="1" x14ac:dyDescent="0.4">
      <c r="A17" s="63"/>
      <c r="B17" s="63"/>
      <c r="C17" s="62"/>
      <c r="D17" s="62"/>
      <c r="E17" s="63"/>
      <c r="F17" s="27" t="str">
        <f>IF(H2="Svenska",T35,U35)</f>
        <v>Umu:s ersättningssnivå</v>
      </c>
      <c r="G17" s="118">
        <f>AD15</f>
        <v>0.7</v>
      </c>
      <c r="H17" s="63"/>
      <c r="I17" s="63"/>
      <c r="J17" s="63"/>
      <c r="K17" s="63"/>
      <c r="O17" s="2" t="s">
        <v>61</v>
      </c>
      <c r="P17" s="4">
        <v>0.15</v>
      </c>
      <c r="Q17" s="4">
        <v>0.6</v>
      </c>
      <c r="T17" s="2" t="s">
        <v>88</v>
      </c>
      <c r="U17" s="2" t="s">
        <v>89</v>
      </c>
      <c r="AI17" s="63"/>
      <c r="AJ17" s="63"/>
      <c r="AK17" s="63"/>
      <c r="AL17" s="63"/>
      <c r="AM17" s="63"/>
      <c r="AN17" s="63"/>
      <c r="AO17" s="63"/>
      <c r="AP17" s="63"/>
      <c r="AQ17" s="63"/>
      <c r="AR17" s="63"/>
      <c r="AS17" s="63"/>
      <c r="AT17" s="63"/>
      <c r="AU17" s="63"/>
      <c r="AV17" s="63"/>
      <c r="AW17" s="63"/>
      <c r="AX17" s="63"/>
      <c r="AY17" s="63"/>
      <c r="AZ17" s="63"/>
      <c r="BA17" s="63"/>
      <c r="BB17" s="63"/>
    </row>
    <row r="18" spans="1:54" x14ac:dyDescent="0.35">
      <c r="A18" s="63"/>
      <c r="B18" s="63"/>
      <c r="C18" s="24" t="str">
        <f>IF(H2="Svenska",T45,U45)</f>
        <v>Intäkt, tkr</v>
      </c>
      <c r="D18" s="24" t="str">
        <f>IF(H2="Svenska",T46,U46)</f>
        <v>Kostnad, tkr</v>
      </c>
      <c r="E18" s="63"/>
      <c r="F18" s="27" t="str">
        <f>IF(H2="Svenska",T36,U36)</f>
        <v>Umu:s medfinansieringsnivå för UGEM</v>
      </c>
      <c r="G18" s="119">
        <f>G20</f>
        <v>0</v>
      </c>
      <c r="H18" s="65" t="str">
        <f>IF(H2="Svenska",T7,U7)</f>
        <v>Belopp</v>
      </c>
      <c r="I18" s="65" t="str">
        <f>IF(H2="Svenska",T15,U15)</f>
        <v>Procent</v>
      </c>
      <c r="J18" s="63"/>
      <c r="K18" s="63"/>
      <c r="O18" s="2" t="s">
        <v>51</v>
      </c>
      <c r="P18" s="4">
        <v>0.08</v>
      </c>
      <c r="Q18" s="4">
        <v>1.04</v>
      </c>
      <c r="T18" s="2" t="s">
        <v>90</v>
      </c>
      <c r="U18" s="2" t="s">
        <v>91</v>
      </c>
      <c r="AI18" s="63"/>
      <c r="AJ18" s="63"/>
      <c r="AK18" s="63"/>
      <c r="AL18" s="63"/>
      <c r="AM18" s="63"/>
      <c r="AN18" s="63"/>
      <c r="AO18" s="63"/>
      <c r="AP18" s="63"/>
      <c r="AQ18" s="63"/>
      <c r="AR18" s="63"/>
      <c r="AS18" s="63"/>
      <c r="AT18" s="63"/>
      <c r="AU18" s="63"/>
      <c r="AV18" s="63"/>
      <c r="AW18" s="63"/>
      <c r="AX18" s="63"/>
      <c r="AY18" s="63"/>
      <c r="AZ18" s="63"/>
      <c r="BA18" s="63"/>
      <c r="BB18" s="63"/>
    </row>
    <row r="19" spans="1:54" ht="15" thickBot="1" x14ac:dyDescent="0.4">
      <c r="A19" s="63"/>
      <c r="B19" s="27" t="str">
        <f>IF(H2="Svenska",T48,U48)</f>
        <v>Direkta lönekostnader i projektbudget</v>
      </c>
      <c r="C19" s="28">
        <v>0</v>
      </c>
      <c r="D19" s="29"/>
      <c r="E19" s="63"/>
      <c r="F19" s="27" t="str">
        <f>IF(H2="Svenska",T37,U37)</f>
        <v>Institutionens lokalkostnadsnivå</v>
      </c>
      <c r="G19" s="121">
        <f>IF(H19&gt;0,"",IF(H19=0,I19,H19))</f>
        <v>0</v>
      </c>
      <c r="H19" s="56"/>
      <c r="I19" s="57">
        <v>0</v>
      </c>
      <c r="J19" s="63"/>
      <c r="K19" s="63"/>
      <c r="O19" s="2" t="s">
        <v>54</v>
      </c>
      <c r="P19" s="4">
        <v>7.0000000000000007E-2</v>
      </c>
      <c r="Q19" s="4">
        <v>0.7</v>
      </c>
      <c r="AI19" s="63"/>
      <c r="AJ19" s="63"/>
      <c r="AK19" s="63"/>
      <c r="AL19" s="63"/>
      <c r="AM19" s="63"/>
      <c r="AN19" s="63"/>
      <c r="AO19" s="63"/>
      <c r="AP19" s="63"/>
      <c r="AQ19" s="63"/>
      <c r="AR19" s="63"/>
      <c r="AS19" s="63"/>
      <c r="AT19" s="63"/>
      <c r="AU19" s="63"/>
      <c r="AV19" s="63"/>
      <c r="AW19" s="63"/>
      <c r="AX19" s="63"/>
      <c r="AY19" s="63"/>
      <c r="AZ19" s="63"/>
      <c r="BA19" s="63"/>
      <c r="BB19" s="63"/>
    </row>
    <row r="20" spans="1:54" ht="15" thickBot="1" x14ac:dyDescent="0.4">
      <c r="A20" s="63"/>
      <c r="B20" s="27" t="str">
        <f>IF($H$2="Svenska",T98,U98)</f>
        <v>Underleverantörer (subcontracting) vid UMU</v>
      </c>
      <c r="C20" s="28">
        <v>0</v>
      </c>
      <c r="D20" s="29"/>
      <c r="E20" s="122"/>
      <c r="F20" s="27" t="str">
        <f>IF(H2="Svenska",T38,U38)</f>
        <v>Institutionens procentpåslag för UGEM</v>
      </c>
      <c r="G20" s="196">
        <v>0</v>
      </c>
      <c r="H20" s="218">
        <f>SUM(G20:G22)</f>
        <v>0</v>
      </c>
      <c r="I20" s="63"/>
      <c r="J20" s="63"/>
      <c r="K20" s="63"/>
      <c r="O20" s="2" t="s">
        <v>92</v>
      </c>
      <c r="T20" s="2" t="s">
        <v>0</v>
      </c>
      <c r="U20" s="2" t="s">
        <v>2</v>
      </c>
      <c r="AI20" s="63"/>
      <c r="AJ20" s="63"/>
      <c r="AK20" s="63"/>
      <c r="AL20" s="63"/>
      <c r="AM20" s="63"/>
      <c r="AN20" s="63"/>
      <c r="AO20" s="63"/>
      <c r="AP20" s="63"/>
      <c r="AQ20" s="63"/>
      <c r="AR20" s="63"/>
      <c r="AS20" s="63"/>
      <c r="AT20" s="63"/>
      <c r="AU20" s="63"/>
      <c r="AV20" s="63"/>
      <c r="AW20" s="63"/>
      <c r="AX20" s="63"/>
      <c r="AY20" s="63"/>
      <c r="AZ20" s="63"/>
      <c r="BA20" s="63"/>
      <c r="BB20" s="63"/>
    </row>
    <row r="21" spans="1:54" x14ac:dyDescent="0.35">
      <c r="A21" s="63"/>
      <c r="B21" s="27" t="str">
        <f>IF($H$2="Svenska",T99,U99)</f>
        <v>Resor och uppehälle vid UMU</v>
      </c>
      <c r="C21" s="28">
        <v>0</v>
      </c>
      <c r="D21" s="29"/>
      <c r="E21" s="63"/>
      <c r="F21" s="27" t="str">
        <f>IF(H2="Svenska",T39,U39)</f>
        <v>Institutionens procentpåslag för FGEM</v>
      </c>
      <c r="G21" s="135">
        <v>0</v>
      </c>
      <c r="H21" s="219"/>
      <c r="I21" s="63"/>
      <c r="J21" s="63"/>
      <c r="K21" s="63"/>
      <c r="T21" s="7" t="s">
        <v>22</v>
      </c>
      <c r="U21" s="7" t="s">
        <v>22</v>
      </c>
      <c r="AI21" s="63"/>
      <c r="AJ21" s="63"/>
      <c r="AK21" s="63"/>
      <c r="AL21" s="63"/>
      <c r="AM21" s="63"/>
      <c r="AN21" s="63"/>
      <c r="AO21" s="63"/>
      <c r="AP21" s="63"/>
      <c r="AQ21" s="63"/>
      <c r="AR21" s="63"/>
      <c r="AS21" s="63"/>
      <c r="AT21" s="63"/>
      <c r="AU21" s="63"/>
      <c r="AV21" s="63"/>
      <c r="AW21" s="63"/>
      <c r="AX21" s="63"/>
      <c r="AY21" s="63"/>
      <c r="AZ21" s="63"/>
      <c r="BA21" s="63"/>
      <c r="BB21" s="63"/>
    </row>
    <row r="22" spans="1:54" ht="16" x14ac:dyDescent="0.45">
      <c r="A22" s="63"/>
      <c r="B22" s="27" t="str">
        <f>IF($H$2="Svenska",T100,U100)</f>
        <v>Utrustning vid UMU</v>
      </c>
      <c r="C22" s="28">
        <v>0</v>
      </c>
      <c r="D22" s="29"/>
      <c r="E22" s="63"/>
      <c r="F22" s="221" t="str">
        <f>IF(H2="Svenska",T40,U40)</f>
        <v>Institutionens procentpåslag för IGEM</v>
      </c>
      <c r="G22" s="223">
        <v>0</v>
      </c>
      <c r="H22" s="219"/>
      <c r="I22" s="63"/>
      <c r="J22" s="63"/>
      <c r="K22" s="63"/>
      <c r="T22" s="58" t="s">
        <v>93</v>
      </c>
      <c r="U22" s="54" t="s">
        <v>94</v>
      </c>
      <c r="AF22" s="2">
        <f>IF(Inställningar!J5="EU31",1,0)</f>
        <v>0</v>
      </c>
      <c r="AI22" s="63"/>
      <c r="AJ22" s="63"/>
      <c r="AK22" s="63"/>
      <c r="AL22" s="63"/>
      <c r="AM22" s="63"/>
      <c r="AN22" s="63"/>
      <c r="AO22" s="63"/>
      <c r="AP22" s="63"/>
      <c r="AQ22" s="63"/>
      <c r="AR22" s="63"/>
      <c r="AS22" s="63"/>
      <c r="AT22" s="63"/>
      <c r="AU22" s="63"/>
      <c r="AV22" s="63"/>
      <c r="AW22" s="63"/>
      <c r="AX22" s="63"/>
      <c r="AY22" s="63"/>
      <c r="AZ22" s="63"/>
      <c r="BA22" s="63"/>
      <c r="BB22" s="63"/>
    </row>
    <row r="23" spans="1:54" ht="16.5" thickBot="1" x14ac:dyDescent="0.5">
      <c r="A23" s="63"/>
      <c r="B23" s="27" t="str">
        <f>IF($H$2="Svenska",T101,U101)</f>
        <v>Andra varor, arbeten och tjänster vid UMU</v>
      </c>
      <c r="C23" s="28">
        <v>0</v>
      </c>
      <c r="D23" s="29"/>
      <c r="E23" s="63"/>
      <c r="F23" s="222"/>
      <c r="G23" s="224"/>
      <c r="H23" s="220"/>
      <c r="I23" s="63"/>
      <c r="J23" s="63"/>
      <c r="K23" s="63"/>
      <c r="T23" s="58" t="s">
        <v>95</v>
      </c>
      <c r="U23" s="54" t="s">
        <v>96</v>
      </c>
      <c r="AF23" s="4">
        <f>IF(AF22=1,Inställningar!E8,0)</f>
        <v>0</v>
      </c>
      <c r="AI23" s="63"/>
      <c r="AJ23" s="63"/>
      <c r="AK23" s="63"/>
      <c r="AL23" s="63"/>
      <c r="AM23" s="63"/>
      <c r="AN23" s="63"/>
      <c r="AO23" s="63"/>
      <c r="AP23" s="63"/>
      <c r="AQ23" s="63"/>
      <c r="AR23" s="63"/>
      <c r="AS23" s="63"/>
      <c r="AT23" s="63"/>
      <c r="AU23" s="63"/>
      <c r="AV23" s="63"/>
      <c r="AW23" s="63"/>
      <c r="AX23" s="63"/>
      <c r="AY23" s="63"/>
      <c r="AZ23" s="63"/>
      <c r="BA23" s="63"/>
      <c r="BB23" s="63"/>
    </row>
    <row r="24" spans="1:54" ht="16" x14ac:dyDescent="0.45">
      <c r="A24" s="63"/>
      <c r="B24" s="27" t="str">
        <f>IF($H$2="Svenska",T102,U102)</f>
        <v>Internfakturor vid UMU</v>
      </c>
      <c r="C24" s="28">
        <v>0</v>
      </c>
      <c r="D24" s="29"/>
      <c r="E24" s="63"/>
      <c r="F24" s="63"/>
      <c r="G24" s="63"/>
      <c r="H24" s="77"/>
      <c r="I24" s="63"/>
      <c r="J24" s="63"/>
      <c r="K24" s="63"/>
      <c r="T24" s="58"/>
      <c r="U24" s="54"/>
      <c r="AF24" s="4"/>
      <c r="AI24" s="63"/>
      <c r="AJ24" s="63"/>
      <c r="AK24" s="63"/>
      <c r="AL24" s="63"/>
      <c r="AM24" s="63"/>
      <c r="AN24" s="63"/>
      <c r="AO24" s="63"/>
      <c r="AP24" s="63"/>
      <c r="AQ24" s="63"/>
      <c r="AR24" s="63"/>
      <c r="AS24" s="63"/>
      <c r="AT24" s="63"/>
      <c r="AU24" s="63"/>
      <c r="AV24" s="63"/>
      <c r="AW24" s="63"/>
      <c r="AX24" s="63"/>
      <c r="AY24" s="63"/>
      <c r="AZ24" s="63"/>
      <c r="BA24" s="63"/>
      <c r="BB24" s="63"/>
    </row>
    <row r="25" spans="1:54" ht="16.5" thickBot="1" x14ac:dyDescent="0.5">
      <c r="A25" s="63"/>
      <c r="B25" s="27" t="str">
        <f>IF(H2="Svenska",T47,U47)&amp;" "&amp;G16*100&amp;" "&amp;"%"</f>
        <v>Indirekta kostnader i projektbudget 7 %</v>
      </c>
      <c r="C25" s="120">
        <f>G16*(C19+C21+C22+C23)</f>
        <v>0</v>
      </c>
      <c r="D25" s="29"/>
      <c r="E25" s="170"/>
      <c r="F25" s="63"/>
      <c r="G25" s="63"/>
      <c r="H25" s="63"/>
      <c r="I25" s="63"/>
      <c r="J25" s="63"/>
      <c r="K25" s="63"/>
      <c r="T25" s="18" t="s">
        <v>97</v>
      </c>
      <c r="U25" s="54" t="s">
        <v>98</v>
      </c>
      <c r="AI25" s="63"/>
      <c r="AJ25" s="63"/>
      <c r="AK25" s="63"/>
      <c r="AL25" s="63"/>
      <c r="AM25" s="63"/>
      <c r="AN25" s="63"/>
      <c r="AO25" s="63"/>
      <c r="AP25" s="63"/>
      <c r="AQ25" s="63"/>
      <c r="AR25" s="63"/>
      <c r="AS25" s="63"/>
      <c r="AT25" s="63"/>
      <c r="AU25" s="63"/>
      <c r="AV25" s="63"/>
      <c r="AW25" s="63"/>
      <c r="AX25" s="63"/>
      <c r="AY25" s="63"/>
      <c r="AZ25" s="63"/>
      <c r="BA25" s="63"/>
      <c r="BB25" s="63"/>
    </row>
    <row r="26" spans="1:54" ht="16" x14ac:dyDescent="0.45">
      <c r="A26" s="63"/>
      <c r="B26" s="128" t="str">
        <f>IF(H2="Svenska",T26,U26)&amp;" "&amp;G28*100 &amp;"%"</f>
        <v>EU-bidrag indirekta kostnader 50%</v>
      </c>
      <c r="C26" s="129">
        <f>SUM(C25*G28)</f>
        <v>0</v>
      </c>
      <c r="D26" s="29"/>
      <c r="E26" s="170"/>
      <c r="F26" s="63"/>
      <c r="G26" s="63"/>
      <c r="H26" s="63"/>
      <c r="I26" s="63"/>
      <c r="J26" s="63"/>
      <c r="K26" s="63"/>
      <c r="T26" s="2" t="s">
        <v>273</v>
      </c>
      <c r="U26" s="54" t="s">
        <v>274</v>
      </c>
      <c r="AI26" s="63"/>
      <c r="AJ26" s="63"/>
      <c r="AK26" s="63"/>
      <c r="AL26" s="63"/>
      <c r="AM26" s="63"/>
      <c r="AN26" s="63"/>
      <c r="AO26" s="63"/>
      <c r="AP26" s="63"/>
      <c r="AQ26" s="63"/>
      <c r="AR26" s="63"/>
      <c r="AS26" s="63"/>
      <c r="AT26" s="63"/>
      <c r="AU26" s="63"/>
      <c r="AV26" s="63"/>
      <c r="AW26" s="63"/>
      <c r="AX26" s="63"/>
      <c r="AY26" s="63"/>
      <c r="AZ26" s="63"/>
      <c r="BA26" s="63"/>
      <c r="BB26" s="63"/>
    </row>
    <row r="27" spans="1:54" ht="16" x14ac:dyDescent="0.45">
      <c r="A27" s="63"/>
      <c r="B27" s="128" t="str">
        <f>IF(H2="Svenska",T27,U27)</f>
        <v>EU-bidrag direkta kostnader 50%</v>
      </c>
      <c r="C27" s="129">
        <f>SUM(C19:C24)*G28</f>
        <v>0</v>
      </c>
      <c r="D27" s="29"/>
      <c r="E27" s="170"/>
      <c r="F27" s="63"/>
      <c r="G27" s="63"/>
      <c r="H27" s="63"/>
      <c r="I27" s="63"/>
      <c r="J27" s="63"/>
      <c r="K27" s="63"/>
      <c r="T27" s="2" t="str">
        <f>"EU-bidrag direkta kostnader "&amp;G28*100 &amp;"%"</f>
        <v>EU-bidrag direkta kostnader 50%</v>
      </c>
      <c r="U27" s="54" t="str">
        <f>"EU contribution direct costs "&amp;G28*100 &amp;"%"</f>
        <v>EU contribution direct costs 50%</v>
      </c>
      <c r="AI27" s="63"/>
      <c r="AJ27" s="63"/>
      <c r="AK27" s="63"/>
      <c r="AL27" s="63"/>
      <c r="AM27" s="63"/>
      <c r="AN27" s="63"/>
      <c r="AO27" s="63"/>
      <c r="AP27" s="63"/>
      <c r="AQ27" s="63"/>
      <c r="AR27" s="63"/>
      <c r="AS27" s="63"/>
      <c r="AT27" s="63"/>
      <c r="AU27" s="63"/>
      <c r="AV27" s="63"/>
      <c r="AW27" s="63"/>
      <c r="AX27" s="63"/>
      <c r="AY27" s="63"/>
      <c r="AZ27" s="63"/>
      <c r="BA27" s="63"/>
      <c r="BB27" s="63"/>
    </row>
    <row r="28" spans="1:54" x14ac:dyDescent="0.35">
      <c r="A28" s="63"/>
      <c r="B28" s="27" t="str">
        <f>IF(Inställningar!J5="EUEgen",IF(H2="Svenska",T51,U51),IF(Inställningar!J5="EU31",IF(H2="Svenska",T51,U51),IF(H2="Svenska",T51,U51)))</f>
        <v>Direkta lönekostnader vid UMU</v>
      </c>
      <c r="C28" s="29"/>
      <c r="D28" s="28">
        <v>0</v>
      </c>
      <c r="E28" s="63"/>
      <c r="F28" s="27" t="str">
        <f>IF(H2="Svenska",T43,U43)</f>
        <v>Ersättningsnivå från finansiären</v>
      </c>
      <c r="G28" s="123">
        <f>IF(H5="Ja",D10,AB15)</f>
        <v>0.5</v>
      </c>
      <c r="H28" s="63"/>
      <c r="I28" s="63"/>
      <c r="J28" s="63"/>
      <c r="K28" s="63"/>
      <c r="AI28" s="63"/>
      <c r="AJ28" s="63"/>
      <c r="AK28" s="63"/>
      <c r="AL28" s="63"/>
      <c r="AM28" s="63"/>
      <c r="AN28" s="63"/>
      <c r="AO28" s="63"/>
      <c r="AP28" s="63"/>
      <c r="AQ28" s="63"/>
      <c r="AR28" s="63"/>
      <c r="AS28" s="63"/>
      <c r="AT28" s="63"/>
      <c r="AU28" s="63"/>
      <c r="AV28" s="63"/>
      <c r="AW28" s="63"/>
      <c r="AX28" s="63"/>
      <c r="AY28" s="63"/>
      <c r="AZ28" s="63"/>
      <c r="BA28" s="63"/>
      <c r="BB28" s="63"/>
    </row>
    <row r="29" spans="1:54" x14ac:dyDescent="0.35">
      <c r="A29" s="63"/>
      <c r="B29" s="27" t="str">
        <f>IF($H$2="Svenska",T92,U92)</f>
        <v>Projektets kostnader för underleverantörer (subcontracting)</v>
      </c>
      <c r="C29" s="29"/>
      <c r="D29" s="28">
        <v>0</v>
      </c>
      <c r="E29" s="63"/>
      <c r="F29" s="63"/>
      <c r="G29" s="63"/>
      <c r="H29" s="63"/>
      <c r="I29" s="63"/>
      <c r="J29" s="63"/>
      <c r="K29" s="63"/>
      <c r="T29" s="2" t="s">
        <v>99</v>
      </c>
      <c r="U29" s="59" t="s">
        <v>100</v>
      </c>
      <c r="AI29" s="63"/>
      <c r="AJ29" s="63"/>
      <c r="AK29" s="63"/>
      <c r="AL29" s="63"/>
      <c r="AM29" s="63"/>
      <c r="AN29" s="63"/>
      <c r="AO29" s="63"/>
      <c r="AP29" s="63"/>
      <c r="AQ29" s="63"/>
      <c r="AR29" s="63"/>
      <c r="AS29" s="63"/>
      <c r="AT29" s="63"/>
      <c r="AU29" s="63"/>
      <c r="AV29" s="63"/>
      <c r="AW29" s="63"/>
      <c r="AX29" s="63"/>
      <c r="AY29" s="63"/>
      <c r="AZ29" s="63"/>
      <c r="BA29" s="63"/>
      <c r="BB29" s="63"/>
    </row>
    <row r="30" spans="1:54" ht="16.5" x14ac:dyDescent="0.45">
      <c r="A30" s="63"/>
      <c r="B30" s="27" t="str">
        <f>IF($H$2="Svenska",T93,U93)</f>
        <v>Projektets kostnader för resor och uppehälle</v>
      </c>
      <c r="C30" s="29"/>
      <c r="D30" s="28">
        <v>0</v>
      </c>
      <c r="E30" s="63"/>
      <c r="F30" s="63"/>
      <c r="G30" s="63"/>
      <c r="H30" s="63"/>
      <c r="I30" s="63"/>
      <c r="J30" s="63"/>
      <c r="K30" s="63"/>
      <c r="T30" s="55" t="s">
        <v>101</v>
      </c>
      <c r="U30" s="54" t="s">
        <v>102</v>
      </c>
      <c r="AI30" s="63"/>
      <c r="AJ30" s="63"/>
      <c r="AK30" s="63"/>
      <c r="AL30" s="63"/>
      <c r="AM30" s="63"/>
      <c r="AN30" s="63"/>
      <c r="AO30" s="63"/>
      <c r="AP30" s="63"/>
      <c r="AQ30" s="63"/>
      <c r="AR30" s="63"/>
      <c r="AS30" s="63"/>
      <c r="AT30" s="63"/>
      <c r="AU30" s="63"/>
      <c r="AV30" s="63"/>
      <c r="AW30" s="63"/>
      <c r="AX30" s="63"/>
      <c r="AY30" s="63"/>
      <c r="AZ30" s="63"/>
      <c r="BA30" s="63"/>
      <c r="BB30" s="63"/>
    </row>
    <row r="31" spans="1:54" ht="16" x14ac:dyDescent="0.45">
      <c r="A31" s="63"/>
      <c r="B31" s="27" t="str">
        <f>IF($H$2="Svenska",T94,U94)</f>
        <v>Projektets kostnader för utrustning</v>
      </c>
      <c r="C31" s="29"/>
      <c r="D31" s="28">
        <v>0</v>
      </c>
      <c r="E31" s="63"/>
      <c r="F31" s="63"/>
      <c r="G31" s="173"/>
      <c r="H31" s="63"/>
      <c r="I31" s="63"/>
      <c r="J31" s="63"/>
      <c r="K31" s="63"/>
      <c r="T31" s="60" t="s">
        <v>103</v>
      </c>
      <c r="U31" s="54" t="s">
        <v>104</v>
      </c>
      <c r="AI31" s="63"/>
      <c r="AJ31" s="63"/>
      <c r="AK31" s="63"/>
      <c r="AL31" s="63"/>
      <c r="AM31" s="63"/>
      <c r="AN31" s="63"/>
      <c r="AO31" s="63"/>
      <c r="AP31" s="63"/>
      <c r="AQ31" s="63"/>
      <c r="AR31" s="63"/>
      <c r="AS31" s="63"/>
      <c r="AT31" s="63"/>
      <c r="AU31" s="63"/>
      <c r="AV31" s="63"/>
      <c r="AW31" s="63"/>
      <c r="AX31" s="63"/>
      <c r="AY31" s="63"/>
      <c r="AZ31" s="63"/>
      <c r="BA31" s="63"/>
      <c r="BB31" s="63"/>
    </row>
    <row r="32" spans="1:54" ht="16" x14ac:dyDescent="0.45">
      <c r="A32" s="63"/>
      <c r="B32" s="27" t="str">
        <f>IF($H$2="Svenska",T95,U95)</f>
        <v>Projektets kostnader för andra varor, arbeten och tjänster</v>
      </c>
      <c r="C32" s="29"/>
      <c r="D32" s="28">
        <v>0</v>
      </c>
      <c r="E32" s="62"/>
      <c r="F32" s="63"/>
      <c r="G32" s="106"/>
      <c r="H32" s="63"/>
      <c r="I32" s="63"/>
      <c r="J32" s="63"/>
      <c r="K32" s="63"/>
      <c r="T32" s="2" t="s">
        <v>106</v>
      </c>
      <c r="U32" s="54" t="s">
        <v>107</v>
      </c>
      <c r="AI32" s="63"/>
      <c r="AJ32" s="63"/>
      <c r="AK32" s="63"/>
      <c r="AL32" s="63"/>
      <c r="AM32" s="63"/>
      <c r="AN32" s="63"/>
      <c r="AO32" s="63"/>
      <c r="AP32" s="63"/>
      <c r="AQ32" s="63"/>
      <c r="AR32" s="63"/>
      <c r="AS32" s="63"/>
      <c r="AT32" s="63"/>
      <c r="AU32" s="63"/>
      <c r="AV32" s="63"/>
      <c r="AW32" s="63"/>
      <c r="AX32" s="63"/>
      <c r="AY32" s="63"/>
      <c r="AZ32" s="63"/>
      <c r="BA32" s="63"/>
      <c r="BB32" s="63"/>
    </row>
    <row r="33" spans="1:54" ht="16" x14ac:dyDescent="0.45">
      <c r="A33" s="63"/>
      <c r="B33" s="27" t="str">
        <f>IF($H$2="Svenska",T96,U96)</f>
        <v>Projektets kostnader för internfakturor</v>
      </c>
      <c r="C33" s="29"/>
      <c r="D33" s="28">
        <f t="shared" ref="D33" si="0">C24</f>
        <v>0</v>
      </c>
      <c r="E33" s="63"/>
      <c r="F33" s="63"/>
      <c r="G33" s="107"/>
      <c r="H33" s="63"/>
      <c r="I33" s="63"/>
      <c r="J33" s="63"/>
      <c r="K33" s="63"/>
      <c r="U33" s="54"/>
      <c r="AI33" s="63"/>
      <c r="AJ33" s="63"/>
      <c r="AK33" s="63"/>
      <c r="AL33" s="63"/>
      <c r="AM33" s="63"/>
      <c r="AN33" s="63"/>
      <c r="AO33" s="63"/>
      <c r="AP33" s="63"/>
      <c r="AQ33" s="63"/>
      <c r="AR33" s="63"/>
      <c r="AS33" s="63"/>
      <c r="AT33" s="63"/>
      <c r="AU33" s="63"/>
      <c r="AV33" s="63"/>
      <c r="AW33" s="63"/>
      <c r="AX33" s="63"/>
      <c r="AY33" s="63"/>
      <c r="AZ33" s="63"/>
      <c r="BA33" s="63"/>
      <c r="BB33" s="63"/>
    </row>
    <row r="34" spans="1:54" ht="16" x14ac:dyDescent="0.45">
      <c r="A34" s="63"/>
      <c r="B34" s="27" t="str">
        <f>IF(H2="Svenska",T52,U52)</f>
        <v>Lokalkostnader vid UMU</v>
      </c>
      <c r="C34" s="29"/>
      <c r="D34" s="120">
        <f>IF(H19="",(D28*G19),H19)</f>
        <v>0</v>
      </c>
      <c r="E34" s="63"/>
      <c r="F34" s="229"/>
      <c r="G34" s="230"/>
      <c r="H34" s="63"/>
      <c r="I34" s="63"/>
      <c r="J34" s="63"/>
      <c r="K34" s="63"/>
      <c r="T34" s="2" t="s">
        <v>20</v>
      </c>
      <c r="U34" s="54" t="s">
        <v>108</v>
      </c>
      <c r="AI34" s="63"/>
      <c r="AJ34" s="63"/>
      <c r="AK34" s="63"/>
      <c r="AL34" s="63"/>
      <c r="AM34" s="63"/>
      <c r="AN34" s="63"/>
      <c r="AO34" s="63"/>
      <c r="AP34" s="63"/>
      <c r="AQ34" s="63"/>
      <c r="AR34" s="63"/>
      <c r="AS34" s="63"/>
      <c r="AT34" s="63"/>
      <c r="AU34" s="63"/>
      <c r="AV34" s="63"/>
      <c r="AW34" s="63"/>
      <c r="AX34" s="63"/>
      <c r="AY34" s="63"/>
      <c r="AZ34" s="63"/>
      <c r="BA34" s="63"/>
      <c r="BB34" s="63"/>
    </row>
    <row r="35" spans="1:54" ht="16" x14ac:dyDescent="0.45">
      <c r="A35" s="63"/>
      <c r="B35" s="27" t="str">
        <f>IF(H2="Svenska",T53,U53)</f>
        <v>Indirekta kostnader UGEM</v>
      </c>
      <c r="C35" s="29"/>
      <c r="D35" s="120">
        <f>(C27)*G20</f>
        <v>0</v>
      </c>
      <c r="E35" s="62"/>
      <c r="F35" s="229"/>
      <c r="G35" s="231"/>
      <c r="H35" s="63"/>
      <c r="I35" s="63"/>
      <c r="J35" s="63"/>
      <c r="K35" s="63"/>
      <c r="T35" s="2" t="s">
        <v>109</v>
      </c>
      <c r="U35" s="54" t="s">
        <v>110</v>
      </c>
      <c r="AI35" s="63"/>
      <c r="AJ35" s="63"/>
      <c r="AK35" s="63"/>
      <c r="AL35" s="63"/>
      <c r="AM35" s="63"/>
      <c r="AN35" s="63"/>
      <c r="AO35" s="63"/>
      <c r="AP35" s="63"/>
      <c r="AQ35" s="63"/>
      <c r="AR35" s="63"/>
      <c r="AS35" s="63"/>
      <c r="AT35" s="63"/>
      <c r="AU35" s="63"/>
      <c r="AV35" s="63"/>
      <c r="AW35" s="63"/>
      <c r="AX35" s="63"/>
      <c r="AY35" s="63"/>
      <c r="AZ35" s="63"/>
      <c r="BA35" s="63"/>
      <c r="BB35" s="63"/>
    </row>
    <row r="36" spans="1:54" ht="16" x14ac:dyDescent="0.45">
      <c r="A36" s="63"/>
      <c r="B36" s="27" t="str">
        <f>IF(H2="Svenska",T54,U54)</f>
        <v>Indirekta kostnader FGEM</v>
      </c>
      <c r="C36" s="29"/>
      <c r="D36" s="120">
        <f>(C27)*G21</f>
        <v>0</v>
      </c>
      <c r="E36" s="63"/>
      <c r="F36" s="63"/>
      <c r="G36" s="174"/>
      <c r="H36" s="63"/>
      <c r="I36" s="62"/>
      <c r="J36" s="63"/>
      <c r="K36" s="63"/>
      <c r="T36" s="2" t="s">
        <v>111</v>
      </c>
      <c r="U36" s="54" t="s">
        <v>112</v>
      </c>
      <c r="AI36" s="63"/>
      <c r="AJ36" s="63"/>
      <c r="AK36" s="63"/>
      <c r="AL36" s="63"/>
      <c r="AM36" s="63"/>
      <c r="AN36" s="63"/>
      <c r="AO36" s="63"/>
      <c r="AP36" s="63"/>
      <c r="AQ36" s="63"/>
      <c r="AR36" s="63"/>
      <c r="AS36" s="63"/>
      <c r="AT36" s="63"/>
      <c r="AU36" s="63"/>
      <c r="AV36" s="63"/>
      <c r="AW36" s="63"/>
      <c r="AX36" s="63"/>
      <c r="AY36" s="63"/>
      <c r="AZ36" s="63"/>
      <c r="BA36" s="63"/>
      <c r="BB36" s="63"/>
    </row>
    <row r="37" spans="1:54" ht="16" x14ac:dyDescent="0.45">
      <c r="A37" s="63"/>
      <c r="B37" s="27" t="str">
        <f>IF(H2="Svenska",T55,U55)</f>
        <v>Indirekta kostnader IGEM</v>
      </c>
      <c r="C37" s="29"/>
      <c r="D37" s="120">
        <f>(C27)*G22</f>
        <v>0</v>
      </c>
      <c r="E37" s="63"/>
      <c r="F37" s="63"/>
      <c r="G37" s="63"/>
      <c r="H37" s="63"/>
      <c r="I37" s="62"/>
      <c r="J37" s="63"/>
      <c r="K37" s="63"/>
      <c r="T37" s="2" t="s">
        <v>113</v>
      </c>
      <c r="U37" s="54" t="s">
        <v>114</v>
      </c>
      <c r="AI37" s="63"/>
      <c r="AJ37" s="63"/>
      <c r="AK37" s="63"/>
      <c r="AL37" s="63"/>
      <c r="AM37" s="63"/>
      <c r="AN37" s="63"/>
      <c r="AO37" s="63"/>
      <c r="AP37" s="63"/>
      <c r="AQ37" s="63"/>
      <c r="AR37" s="63"/>
      <c r="AS37" s="63"/>
      <c r="AT37" s="63"/>
      <c r="AU37" s="63"/>
      <c r="AV37" s="63"/>
      <c r="AW37" s="63"/>
      <c r="AX37" s="63"/>
      <c r="AY37" s="63"/>
      <c r="AZ37" s="63"/>
      <c r="BA37" s="63"/>
      <c r="BB37" s="63"/>
    </row>
    <row r="38" spans="1:54" ht="16" x14ac:dyDescent="0.45">
      <c r="A38" s="63"/>
      <c r="B38" s="27" t="str">
        <f>IF(H2="Svenska",T56,U56)</f>
        <v>Medfinansiering UGEM</v>
      </c>
      <c r="C38" s="125">
        <f>IF(H5="Ja",C27*D12*G18,C27*G18*G17)</f>
        <v>0</v>
      </c>
      <c r="D38" s="29"/>
      <c r="E38" s="63"/>
      <c r="F38" s="63"/>
      <c r="G38" s="63"/>
      <c r="H38" s="63"/>
      <c r="I38" s="62"/>
      <c r="J38" s="63"/>
      <c r="K38" s="63"/>
      <c r="T38" s="2" t="s">
        <v>115</v>
      </c>
      <c r="U38" s="54" t="s">
        <v>116</v>
      </c>
      <c r="AI38" s="63"/>
      <c r="AJ38" s="63"/>
      <c r="AK38" s="63"/>
      <c r="AL38" s="63"/>
      <c r="AM38" s="63"/>
      <c r="AN38" s="63"/>
      <c r="AO38" s="63"/>
      <c r="AP38" s="63"/>
      <c r="AQ38" s="63"/>
      <c r="AR38" s="63"/>
      <c r="AS38" s="63"/>
      <c r="AT38" s="63"/>
      <c r="AU38" s="63"/>
      <c r="AV38" s="63"/>
      <c r="AW38" s="63"/>
      <c r="AX38" s="63"/>
      <c r="AY38" s="63"/>
      <c r="AZ38" s="63"/>
      <c r="BA38" s="63"/>
      <c r="BB38" s="63"/>
    </row>
    <row r="39" spans="1:54" ht="16" x14ac:dyDescent="0.45">
      <c r="A39" s="63"/>
      <c r="B39" s="27" t="str">
        <f>IF(H2="Svenska",T57,U57)</f>
        <v>Medfinansiering FGEM</v>
      </c>
      <c r="C39" s="125">
        <f>IF(H5="Ja",C27*D12*G21,C27*G21*G17)</f>
        <v>0</v>
      </c>
      <c r="D39" s="29"/>
      <c r="E39" s="63"/>
      <c r="F39" s="63"/>
      <c r="G39" s="63"/>
      <c r="H39" s="63"/>
      <c r="I39" s="62"/>
      <c r="J39" s="63"/>
      <c r="K39" s="63"/>
      <c r="T39" s="2" t="s">
        <v>117</v>
      </c>
      <c r="U39" s="54" t="s">
        <v>118</v>
      </c>
      <c r="AI39" s="63"/>
      <c r="AJ39" s="63"/>
      <c r="AK39" s="63"/>
      <c r="AL39" s="63"/>
      <c r="AM39" s="63"/>
      <c r="AN39" s="63"/>
      <c r="AO39" s="63"/>
      <c r="AP39" s="63"/>
      <c r="AQ39" s="63"/>
      <c r="AR39" s="63"/>
      <c r="AS39" s="63"/>
      <c r="AT39" s="63"/>
      <c r="AU39" s="63"/>
      <c r="AV39" s="63"/>
      <c r="AW39" s="63"/>
      <c r="AX39" s="63"/>
      <c r="AY39" s="63"/>
      <c r="AZ39" s="63"/>
      <c r="BA39" s="63"/>
      <c r="BB39" s="63"/>
    </row>
    <row r="40" spans="1:54" ht="16" x14ac:dyDescent="0.45">
      <c r="A40" s="63"/>
      <c r="B40" s="128" t="str">
        <f>IF(H2="Svenska",T58,U58)</f>
        <v>Summa</v>
      </c>
      <c r="C40" s="129">
        <f>SUM(C27+C38+C39)</f>
        <v>0</v>
      </c>
      <c r="D40" s="129">
        <f>SUM(D19:D39)</f>
        <v>0</v>
      </c>
      <c r="E40" s="63"/>
      <c r="F40" s="63"/>
      <c r="G40" s="63"/>
      <c r="H40" s="63"/>
      <c r="I40" s="62"/>
      <c r="J40" s="63"/>
      <c r="K40" s="63"/>
      <c r="T40" s="2" t="s">
        <v>119</v>
      </c>
      <c r="U40" s="54" t="s">
        <v>120</v>
      </c>
      <c r="AI40" s="63"/>
      <c r="AJ40" s="63"/>
      <c r="AK40" s="63"/>
      <c r="AL40" s="63"/>
      <c r="AM40" s="63"/>
      <c r="AN40" s="63"/>
      <c r="AO40" s="63"/>
      <c r="AP40" s="63"/>
      <c r="AQ40" s="63"/>
      <c r="AR40" s="63"/>
      <c r="AS40" s="63"/>
      <c r="AT40" s="63"/>
      <c r="AU40" s="63"/>
      <c r="AV40" s="63"/>
      <c r="AW40" s="63"/>
      <c r="AX40" s="63"/>
      <c r="AY40" s="63"/>
      <c r="AZ40" s="63"/>
      <c r="BA40" s="63"/>
      <c r="BB40" s="63"/>
    </row>
    <row r="41" spans="1:54" x14ac:dyDescent="0.35">
      <c r="A41" s="63"/>
      <c r="B41" s="27"/>
      <c r="C41" s="130"/>
      <c r="D41" s="129"/>
      <c r="E41" s="63"/>
      <c r="F41" s="63"/>
      <c r="G41" s="63"/>
      <c r="H41" s="63"/>
      <c r="I41" s="62"/>
      <c r="J41" s="63"/>
      <c r="K41" s="63"/>
      <c r="AI41" s="63"/>
      <c r="AJ41" s="63"/>
      <c r="AK41" s="63"/>
      <c r="AL41" s="63"/>
      <c r="AM41" s="63"/>
      <c r="AN41" s="63"/>
      <c r="AO41" s="63"/>
      <c r="AP41" s="63"/>
      <c r="AQ41" s="63"/>
      <c r="AR41" s="63"/>
      <c r="AS41" s="63"/>
      <c r="AT41" s="63"/>
      <c r="AU41" s="63"/>
      <c r="AV41" s="63"/>
      <c r="AW41" s="63"/>
      <c r="AX41" s="63"/>
      <c r="AY41" s="63"/>
      <c r="AZ41" s="63"/>
      <c r="BA41" s="63"/>
      <c r="BB41" s="63"/>
    </row>
    <row r="42" spans="1:54" x14ac:dyDescent="0.35">
      <c r="A42" s="63"/>
      <c r="B42" s="63"/>
      <c r="C42" s="62"/>
      <c r="D42" s="62"/>
      <c r="E42" s="63"/>
      <c r="F42" s="63"/>
      <c r="G42" s="63"/>
      <c r="H42" s="63"/>
      <c r="I42" s="62"/>
      <c r="J42" s="63"/>
      <c r="K42" s="63"/>
      <c r="AI42" s="63"/>
      <c r="AJ42" s="63"/>
      <c r="AK42" s="63"/>
      <c r="AL42" s="63"/>
      <c r="AM42" s="63"/>
      <c r="AN42" s="63"/>
      <c r="AO42" s="63"/>
      <c r="AP42" s="63"/>
      <c r="AQ42" s="63"/>
      <c r="AR42" s="63"/>
      <c r="AS42" s="63"/>
      <c r="AT42" s="63"/>
      <c r="AU42" s="63"/>
      <c r="AV42" s="63"/>
      <c r="AW42" s="63"/>
      <c r="AX42" s="63"/>
      <c r="AY42" s="63"/>
      <c r="AZ42" s="63"/>
      <c r="BA42" s="63"/>
      <c r="BB42" s="63"/>
    </row>
    <row r="43" spans="1:54" ht="16" x14ac:dyDescent="0.45">
      <c r="A43" s="63"/>
      <c r="B43" s="27" t="str">
        <f>IF(H2="Svenska",T60,U60)</f>
        <v>Återstår för institutionen att medfinansiera</v>
      </c>
      <c r="C43" s="225">
        <f>D40-C40</f>
        <v>0</v>
      </c>
      <c r="D43" s="226"/>
      <c r="E43" s="63"/>
      <c r="F43" s="63"/>
      <c r="G43" s="63"/>
      <c r="H43" s="63"/>
      <c r="I43" s="62"/>
      <c r="J43" s="63"/>
      <c r="K43" s="63"/>
      <c r="T43" s="2" t="s">
        <v>121</v>
      </c>
      <c r="U43" s="54" t="s">
        <v>122</v>
      </c>
      <c r="AI43" s="63"/>
      <c r="AJ43" s="63"/>
      <c r="AK43" s="63"/>
      <c r="AL43" s="63"/>
      <c r="AM43" s="63"/>
      <c r="AN43" s="63"/>
      <c r="AO43" s="63"/>
      <c r="AP43" s="63"/>
      <c r="AQ43" s="63"/>
      <c r="AR43" s="63"/>
      <c r="AS43" s="63"/>
      <c r="AT43" s="63"/>
      <c r="AU43" s="63"/>
      <c r="AV43" s="63"/>
      <c r="AW43" s="63"/>
      <c r="AX43" s="63"/>
      <c r="AY43" s="63"/>
      <c r="AZ43" s="63"/>
      <c r="BA43" s="63"/>
      <c r="BB43" s="63"/>
    </row>
    <row r="44" spans="1:54" x14ac:dyDescent="0.35">
      <c r="A44" s="63"/>
      <c r="B44" s="63"/>
      <c r="C44" s="62"/>
      <c r="D44" s="62"/>
      <c r="E44" s="63"/>
      <c r="F44" s="63"/>
      <c r="G44" s="63"/>
      <c r="H44" s="63"/>
      <c r="I44" s="63"/>
      <c r="J44" s="63"/>
      <c r="K44" s="63"/>
      <c r="AI44" s="63"/>
      <c r="AJ44" s="63"/>
      <c r="AK44" s="63"/>
      <c r="AL44" s="63"/>
      <c r="AM44" s="63"/>
      <c r="AN44" s="63"/>
      <c r="AO44" s="63"/>
      <c r="AP44" s="63"/>
      <c r="AQ44" s="63"/>
      <c r="AR44" s="63"/>
      <c r="AS44" s="63"/>
      <c r="AT44" s="63"/>
      <c r="AU44" s="63"/>
      <c r="AV44" s="63"/>
      <c r="AW44" s="63"/>
      <c r="AX44" s="63"/>
      <c r="AY44" s="63"/>
      <c r="AZ44" s="63"/>
      <c r="BA44" s="63"/>
      <c r="BB44" s="63"/>
    </row>
    <row r="45" spans="1:54" ht="16" x14ac:dyDescent="0.45">
      <c r="A45" s="63"/>
      <c r="B45" s="63"/>
      <c r="C45" s="62"/>
      <c r="D45" s="62"/>
      <c r="E45" s="63"/>
      <c r="F45" s="63"/>
      <c r="G45" s="63"/>
      <c r="H45" s="63"/>
      <c r="I45" s="63"/>
      <c r="J45" s="63"/>
      <c r="K45" s="63"/>
      <c r="T45" s="2" t="s">
        <v>123</v>
      </c>
      <c r="U45" s="54" t="s">
        <v>124</v>
      </c>
      <c r="AI45" s="63"/>
      <c r="AJ45" s="63"/>
      <c r="AK45" s="63"/>
      <c r="AL45" s="63"/>
      <c r="AM45" s="63"/>
      <c r="AN45" s="63"/>
      <c r="AO45" s="63"/>
      <c r="AP45" s="63"/>
      <c r="AQ45" s="63"/>
      <c r="AR45" s="63"/>
      <c r="AS45" s="63"/>
      <c r="AT45" s="63"/>
      <c r="AU45" s="63"/>
      <c r="AV45" s="63"/>
      <c r="AW45" s="63"/>
      <c r="AX45" s="63"/>
      <c r="AY45" s="63"/>
      <c r="AZ45" s="63"/>
      <c r="BA45" s="63"/>
      <c r="BB45" s="63"/>
    </row>
    <row r="46" spans="1:54" ht="16" x14ac:dyDescent="0.45">
      <c r="A46" s="63"/>
      <c r="B46" s="87"/>
      <c r="C46" s="88"/>
      <c r="D46" s="88"/>
      <c r="E46" s="63"/>
      <c r="F46" s="63"/>
      <c r="G46" s="63"/>
      <c r="H46" s="63"/>
      <c r="I46" s="63"/>
      <c r="J46" s="63"/>
      <c r="K46" s="63"/>
      <c r="T46" s="2" t="s">
        <v>125</v>
      </c>
      <c r="U46" s="54" t="s">
        <v>126</v>
      </c>
      <c r="AI46" s="63"/>
      <c r="AJ46" s="63"/>
      <c r="AK46" s="63"/>
      <c r="AL46" s="63"/>
      <c r="AM46" s="63"/>
      <c r="AN46" s="63"/>
      <c r="AO46" s="63"/>
      <c r="AP46" s="63"/>
      <c r="AQ46" s="63"/>
      <c r="AR46" s="63"/>
      <c r="AS46" s="63"/>
      <c r="AT46" s="63"/>
      <c r="AU46" s="63"/>
      <c r="AV46" s="63"/>
      <c r="AW46" s="63"/>
      <c r="AX46" s="63"/>
      <c r="AY46" s="63"/>
      <c r="AZ46" s="63"/>
      <c r="BA46" s="63"/>
      <c r="BB46" s="63"/>
    </row>
    <row r="47" spans="1:54" x14ac:dyDescent="0.35">
      <c r="A47" s="63"/>
      <c r="B47" s="87"/>
      <c r="C47" s="88"/>
      <c r="D47" s="88"/>
      <c r="E47" s="63"/>
      <c r="F47" s="63"/>
      <c r="G47" s="63"/>
      <c r="H47" s="63"/>
      <c r="I47" s="63"/>
      <c r="J47" s="63"/>
      <c r="K47" s="63"/>
      <c r="T47" s="2" t="s">
        <v>275</v>
      </c>
      <c r="U47" s="2" t="s">
        <v>276</v>
      </c>
      <c r="AI47" s="63"/>
      <c r="AJ47" s="63"/>
      <c r="AK47" s="63"/>
      <c r="AL47" s="63"/>
      <c r="AM47" s="63"/>
      <c r="AN47" s="63"/>
      <c r="AO47" s="63"/>
      <c r="AP47" s="63"/>
      <c r="AQ47" s="63"/>
      <c r="AR47" s="63"/>
      <c r="AS47" s="63"/>
      <c r="AT47" s="63"/>
      <c r="AU47" s="63"/>
      <c r="AV47" s="63"/>
      <c r="AW47" s="63"/>
      <c r="AX47" s="63"/>
      <c r="AY47" s="63"/>
      <c r="AZ47" s="63"/>
      <c r="BA47" s="63"/>
      <c r="BB47" s="63"/>
    </row>
    <row r="48" spans="1:54" ht="16" x14ac:dyDescent="0.45">
      <c r="A48" s="63"/>
      <c r="B48" s="87"/>
      <c r="C48" s="88"/>
      <c r="D48" s="88"/>
      <c r="E48" s="63"/>
      <c r="F48" s="63"/>
      <c r="G48" s="63"/>
      <c r="H48" s="63"/>
      <c r="I48" s="63"/>
      <c r="J48" s="63"/>
      <c r="K48" s="63"/>
      <c r="T48" s="2" t="s">
        <v>277</v>
      </c>
      <c r="U48" s="54" t="s">
        <v>278</v>
      </c>
      <c r="AI48" s="63"/>
      <c r="AJ48" s="63"/>
      <c r="AK48" s="63"/>
      <c r="AL48" s="63"/>
      <c r="AM48" s="63"/>
      <c r="AN48" s="63"/>
      <c r="AO48" s="63"/>
      <c r="AP48" s="63"/>
      <c r="AQ48" s="63"/>
      <c r="AR48" s="63"/>
      <c r="AS48" s="63"/>
      <c r="AT48" s="63"/>
      <c r="AU48" s="63"/>
      <c r="AV48" s="63"/>
      <c r="AW48" s="63"/>
      <c r="AX48" s="63"/>
      <c r="AY48" s="63"/>
      <c r="AZ48" s="63"/>
      <c r="BA48" s="63"/>
      <c r="BB48" s="63"/>
    </row>
    <row r="49" spans="1:54" ht="16" x14ac:dyDescent="0.45">
      <c r="A49" s="63"/>
      <c r="B49" s="87"/>
      <c r="C49" s="88"/>
      <c r="D49" s="89"/>
      <c r="E49" s="63"/>
      <c r="F49" s="63"/>
      <c r="G49" s="63"/>
      <c r="H49" s="63"/>
      <c r="I49" s="63"/>
      <c r="J49" s="63"/>
      <c r="K49" s="63"/>
      <c r="T49" s="2" t="s">
        <v>71</v>
      </c>
      <c r="U49" s="54" t="s">
        <v>129</v>
      </c>
      <c r="AI49" s="63"/>
      <c r="AJ49" s="63"/>
      <c r="AK49" s="63"/>
      <c r="AL49" s="63"/>
      <c r="AM49" s="63"/>
      <c r="AN49" s="63"/>
      <c r="AO49" s="63"/>
      <c r="AP49" s="63"/>
      <c r="AQ49" s="63"/>
      <c r="AR49" s="63"/>
      <c r="AS49" s="63"/>
      <c r="AT49" s="63"/>
      <c r="AU49" s="63"/>
      <c r="AV49" s="63"/>
      <c r="AW49" s="63"/>
      <c r="AX49" s="63"/>
      <c r="AY49" s="63"/>
      <c r="AZ49" s="63"/>
      <c r="BA49" s="63"/>
      <c r="BB49" s="63"/>
    </row>
    <row r="50" spans="1:54" ht="16" x14ac:dyDescent="0.45">
      <c r="A50" s="63"/>
      <c r="B50" s="63"/>
      <c r="C50" s="62"/>
      <c r="D50" s="62"/>
      <c r="E50" s="63"/>
      <c r="F50" s="63"/>
      <c r="G50" s="63"/>
      <c r="H50" s="63"/>
      <c r="I50" s="63"/>
      <c r="J50" s="63"/>
      <c r="K50" s="63"/>
      <c r="T50" s="2" t="s">
        <v>66</v>
      </c>
      <c r="U50" s="54" t="s">
        <v>130</v>
      </c>
      <c r="AI50" s="63"/>
      <c r="AJ50" s="63"/>
      <c r="AK50" s="63"/>
      <c r="AL50" s="63"/>
      <c r="AM50" s="63"/>
      <c r="AN50" s="63"/>
      <c r="AO50" s="63"/>
      <c r="AP50" s="63"/>
      <c r="AQ50" s="63"/>
      <c r="AR50" s="63"/>
      <c r="AS50" s="63"/>
      <c r="AT50" s="63"/>
      <c r="AU50" s="63"/>
      <c r="AV50" s="63"/>
      <c r="AW50" s="63"/>
      <c r="AX50" s="63"/>
      <c r="AY50" s="63"/>
      <c r="AZ50" s="63"/>
      <c r="BA50" s="63"/>
      <c r="BB50" s="63"/>
    </row>
    <row r="51" spans="1:54" ht="16" x14ac:dyDescent="0.45">
      <c r="A51" s="63"/>
      <c r="B51" s="63"/>
      <c r="C51" s="62"/>
      <c r="D51" s="62"/>
      <c r="E51" s="63"/>
      <c r="F51" s="63"/>
      <c r="G51" s="63"/>
      <c r="H51" s="63"/>
      <c r="I51" s="63"/>
      <c r="J51" s="63"/>
      <c r="K51" s="63"/>
      <c r="T51" s="2" t="s">
        <v>226</v>
      </c>
      <c r="U51" s="54" t="s">
        <v>131</v>
      </c>
      <c r="AI51" s="63"/>
      <c r="AJ51" s="63"/>
      <c r="AK51" s="63"/>
      <c r="AL51" s="63"/>
      <c r="AM51" s="63"/>
      <c r="AN51" s="63"/>
      <c r="AO51" s="63"/>
      <c r="AP51" s="63"/>
      <c r="AQ51" s="63"/>
      <c r="AR51" s="63"/>
      <c r="AS51" s="63"/>
      <c r="AT51" s="63"/>
      <c r="AU51" s="63"/>
      <c r="AV51" s="63"/>
      <c r="AW51" s="63"/>
      <c r="AX51" s="63"/>
      <c r="AY51" s="63"/>
      <c r="AZ51" s="63"/>
      <c r="BA51" s="63"/>
      <c r="BB51" s="63"/>
    </row>
    <row r="52" spans="1:54" ht="16" x14ac:dyDescent="0.45">
      <c r="A52" s="63"/>
      <c r="B52" s="63"/>
      <c r="C52" s="63"/>
      <c r="D52" s="63"/>
      <c r="E52" s="63"/>
      <c r="F52" s="63"/>
      <c r="G52" s="63"/>
      <c r="H52" s="63"/>
      <c r="I52" s="63"/>
      <c r="J52" s="63"/>
      <c r="K52" s="63"/>
      <c r="T52" s="2" t="s">
        <v>279</v>
      </c>
      <c r="U52" s="54" t="s">
        <v>133</v>
      </c>
      <c r="AI52" s="63"/>
      <c r="AJ52" s="63"/>
      <c r="AK52" s="63"/>
      <c r="AL52" s="63"/>
      <c r="AM52" s="63"/>
      <c r="AN52" s="63"/>
      <c r="AO52" s="63"/>
      <c r="AP52" s="63"/>
      <c r="AQ52" s="63"/>
      <c r="AR52" s="63"/>
      <c r="AS52" s="63"/>
      <c r="AT52" s="63"/>
      <c r="AU52" s="63"/>
      <c r="AV52" s="63"/>
      <c r="AW52" s="63"/>
      <c r="AX52" s="63"/>
      <c r="AY52" s="63"/>
      <c r="AZ52" s="63"/>
      <c r="BA52" s="63"/>
      <c r="BB52" s="63"/>
    </row>
    <row r="53" spans="1:54" ht="16" x14ac:dyDescent="0.45">
      <c r="A53" s="63"/>
      <c r="B53" s="63"/>
      <c r="C53" s="62"/>
      <c r="D53" s="62"/>
      <c r="E53" s="63"/>
      <c r="F53" s="63"/>
      <c r="G53" s="63"/>
      <c r="H53" s="63"/>
      <c r="I53" s="63"/>
      <c r="J53" s="63"/>
      <c r="K53" s="63"/>
      <c r="T53" s="2" t="s">
        <v>134</v>
      </c>
      <c r="U53" s="54" t="s">
        <v>135</v>
      </c>
      <c r="AI53" s="63"/>
      <c r="AJ53" s="63"/>
      <c r="AK53" s="63"/>
      <c r="AL53" s="63"/>
      <c r="AM53" s="63"/>
      <c r="AN53" s="63"/>
      <c r="AO53" s="63"/>
      <c r="AP53" s="63"/>
      <c r="AQ53" s="63"/>
      <c r="AR53" s="63"/>
      <c r="AS53" s="63"/>
      <c r="AT53" s="63"/>
      <c r="AU53" s="63"/>
      <c r="AV53" s="63"/>
      <c r="AW53" s="63"/>
      <c r="AX53" s="63"/>
      <c r="AY53" s="63"/>
      <c r="AZ53" s="63"/>
      <c r="BA53" s="63"/>
      <c r="BB53" s="63"/>
    </row>
    <row r="54" spans="1:54" ht="16" x14ac:dyDescent="0.45">
      <c r="A54" s="63"/>
      <c r="B54" s="63"/>
      <c r="C54" s="62"/>
      <c r="D54" s="62"/>
      <c r="E54" s="63"/>
      <c r="F54" s="63"/>
      <c r="G54" s="63"/>
      <c r="H54" s="63"/>
      <c r="I54" s="63"/>
      <c r="J54" s="63"/>
      <c r="K54" s="63"/>
      <c r="T54" s="2" t="s">
        <v>136</v>
      </c>
      <c r="U54" s="54" t="s">
        <v>137</v>
      </c>
      <c r="AI54" s="63"/>
      <c r="AJ54" s="63"/>
      <c r="AK54" s="63"/>
      <c r="AL54" s="63"/>
      <c r="AM54" s="63"/>
      <c r="AN54" s="63"/>
      <c r="AO54" s="63"/>
      <c r="AP54" s="63"/>
      <c r="AQ54" s="63"/>
      <c r="AR54" s="63"/>
      <c r="AS54" s="63"/>
      <c r="AT54" s="63"/>
      <c r="AU54" s="63"/>
      <c r="AV54" s="63"/>
      <c r="AW54" s="63"/>
      <c r="AX54" s="63"/>
      <c r="AY54" s="63"/>
      <c r="AZ54" s="63"/>
      <c r="BA54" s="63"/>
      <c r="BB54" s="63"/>
    </row>
    <row r="55" spans="1:54" ht="16" x14ac:dyDescent="0.45">
      <c r="A55" s="63"/>
      <c r="B55" s="63"/>
      <c r="C55" s="62"/>
      <c r="D55" s="62"/>
      <c r="E55" s="63"/>
      <c r="F55" s="63"/>
      <c r="G55" s="63"/>
      <c r="H55" s="63"/>
      <c r="I55" s="63"/>
      <c r="J55" s="63"/>
      <c r="K55" s="63"/>
      <c r="T55" s="2" t="s">
        <v>138</v>
      </c>
      <c r="U55" s="54" t="s">
        <v>139</v>
      </c>
      <c r="AI55" s="63"/>
      <c r="AJ55" s="63"/>
      <c r="AK55" s="63"/>
      <c r="AL55" s="63"/>
      <c r="AM55" s="63"/>
      <c r="AN55" s="63"/>
      <c r="AO55" s="63"/>
      <c r="AP55" s="63"/>
      <c r="AQ55" s="63"/>
      <c r="AR55" s="63"/>
      <c r="AS55" s="63"/>
      <c r="AT55" s="63"/>
      <c r="AU55" s="63"/>
      <c r="AV55" s="63"/>
      <c r="AW55" s="63"/>
      <c r="AX55" s="63"/>
      <c r="AY55" s="63"/>
      <c r="AZ55" s="63"/>
      <c r="BA55" s="63"/>
      <c r="BB55" s="63"/>
    </row>
    <row r="56" spans="1:54" ht="16" x14ac:dyDescent="0.45">
      <c r="A56" s="63"/>
      <c r="B56" s="63"/>
      <c r="C56" s="62"/>
      <c r="D56" s="62"/>
      <c r="E56" s="63"/>
      <c r="F56" s="63"/>
      <c r="G56" s="63"/>
      <c r="H56" s="63"/>
      <c r="I56" s="63"/>
      <c r="J56" s="63"/>
      <c r="K56" s="63"/>
      <c r="T56" s="2" t="s">
        <v>140</v>
      </c>
      <c r="U56" s="54" t="s">
        <v>141</v>
      </c>
      <c r="AI56" s="63"/>
      <c r="AJ56" s="63"/>
      <c r="AK56" s="63"/>
      <c r="AL56" s="63"/>
      <c r="AM56" s="63"/>
      <c r="AN56" s="63"/>
      <c r="AO56" s="63"/>
      <c r="AP56" s="63"/>
      <c r="AQ56" s="63"/>
      <c r="AR56" s="63"/>
      <c r="AS56" s="63"/>
      <c r="AT56" s="63"/>
      <c r="AU56" s="63"/>
      <c r="AV56" s="63"/>
      <c r="AW56" s="63"/>
      <c r="AX56" s="63"/>
      <c r="AY56" s="63"/>
      <c r="AZ56" s="63"/>
      <c r="BA56" s="63"/>
      <c r="BB56" s="63"/>
    </row>
    <row r="57" spans="1:54" ht="16" x14ac:dyDescent="0.45">
      <c r="A57" s="63"/>
      <c r="B57" s="63"/>
      <c r="C57" s="62"/>
      <c r="D57" s="62"/>
      <c r="E57" s="63"/>
      <c r="F57" s="63"/>
      <c r="G57" s="63"/>
      <c r="H57" s="63"/>
      <c r="I57" s="63"/>
      <c r="J57" s="63"/>
      <c r="K57" s="63"/>
      <c r="T57" s="2" t="s">
        <v>142</v>
      </c>
      <c r="U57" s="54" t="s">
        <v>143</v>
      </c>
      <c r="AI57" s="63"/>
      <c r="AJ57" s="63"/>
      <c r="AK57" s="63"/>
      <c r="AL57" s="63"/>
      <c r="AM57" s="63"/>
      <c r="AN57" s="63"/>
      <c r="AO57" s="63"/>
      <c r="AP57" s="63"/>
      <c r="AQ57" s="63"/>
      <c r="AR57" s="63"/>
      <c r="AS57" s="63"/>
      <c r="AT57" s="63"/>
      <c r="AU57" s="63"/>
      <c r="AV57" s="63"/>
      <c r="AW57" s="63"/>
      <c r="AX57" s="63"/>
      <c r="AY57" s="63"/>
      <c r="AZ57" s="63"/>
      <c r="BA57" s="63"/>
      <c r="BB57" s="63"/>
    </row>
    <row r="58" spans="1:54" ht="16" x14ac:dyDescent="0.45">
      <c r="A58" s="63"/>
      <c r="B58" s="63"/>
      <c r="C58" s="62"/>
      <c r="D58" s="62"/>
      <c r="E58" s="63"/>
      <c r="F58" s="63"/>
      <c r="G58" s="63"/>
      <c r="H58" s="63"/>
      <c r="I58" s="63"/>
      <c r="J58" s="63"/>
      <c r="K58" s="63"/>
      <c r="T58" s="2" t="s">
        <v>144</v>
      </c>
      <c r="U58" s="54" t="s">
        <v>145</v>
      </c>
      <c r="AI58" s="63"/>
      <c r="AJ58" s="63"/>
      <c r="AK58" s="63"/>
      <c r="AL58" s="63"/>
      <c r="AM58" s="63"/>
      <c r="AN58" s="63"/>
      <c r="AO58" s="63"/>
      <c r="AP58" s="63"/>
      <c r="AQ58" s="63"/>
      <c r="AR58" s="63"/>
      <c r="AS58" s="63"/>
      <c r="AT58" s="63"/>
      <c r="AU58" s="63"/>
      <c r="AV58" s="63"/>
      <c r="AW58" s="63"/>
      <c r="AX58" s="63"/>
      <c r="AY58" s="63"/>
      <c r="AZ58" s="63"/>
      <c r="BA58" s="63"/>
      <c r="BB58" s="63"/>
    </row>
    <row r="59" spans="1:54" x14ac:dyDescent="0.35">
      <c r="A59" s="63"/>
      <c r="B59" s="63"/>
      <c r="C59" s="62"/>
      <c r="D59" s="62"/>
      <c r="E59" s="63"/>
      <c r="F59" s="63"/>
      <c r="G59" s="63"/>
      <c r="H59" s="63"/>
      <c r="I59" s="63"/>
      <c r="J59" s="63"/>
      <c r="K59" s="63"/>
      <c r="AI59" s="63"/>
      <c r="AJ59" s="63"/>
      <c r="AK59" s="63"/>
      <c r="AL59" s="63"/>
      <c r="AM59" s="63"/>
      <c r="AN59" s="63"/>
      <c r="AO59" s="63"/>
      <c r="AP59" s="63"/>
      <c r="AQ59" s="63"/>
      <c r="AR59" s="63"/>
      <c r="AS59" s="63"/>
      <c r="AT59" s="63"/>
      <c r="AU59" s="63"/>
      <c r="AV59" s="63"/>
      <c r="AW59" s="63"/>
      <c r="AX59" s="63"/>
      <c r="AY59" s="63"/>
      <c r="AZ59" s="63"/>
      <c r="BA59" s="63"/>
      <c r="BB59" s="63"/>
    </row>
    <row r="60" spans="1:54" ht="16" x14ac:dyDescent="0.45">
      <c r="A60" s="63"/>
      <c r="B60" s="63"/>
      <c r="C60" s="63"/>
      <c r="D60" s="63"/>
      <c r="E60" s="63"/>
      <c r="F60" s="63"/>
      <c r="G60" s="63"/>
      <c r="H60" s="63"/>
      <c r="I60" s="63"/>
      <c r="J60" s="63"/>
      <c r="K60" s="63"/>
      <c r="T60" s="2" t="s">
        <v>146</v>
      </c>
      <c r="U60" s="54" t="s">
        <v>147</v>
      </c>
      <c r="AI60" s="63"/>
      <c r="AJ60" s="63"/>
      <c r="AK60" s="63"/>
      <c r="AL60" s="63"/>
      <c r="AM60" s="63"/>
      <c r="AN60" s="63"/>
      <c r="AO60" s="63"/>
      <c r="AP60" s="63"/>
      <c r="AQ60" s="63"/>
      <c r="AR60" s="63"/>
      <c r="AS60" s="63"/>
      <c r="AT60" s="63"/>
      <c r="AU60" s="63"/>
      <c r="AV60" s="63"/>
      <c r="AW60" s="63"/>
      <c r="AX60" s="63"/>
      <c r="AY60" s="63"/>
      <c r="AZ60" s="63"/>
      <c r="BA60" s="63"/>
      <c r="BB60" s="63"/>
    </row>
    <row r="61" spans="1:54" x14ac:dyDescent="0.35">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row>
    <row r="62" spans="1:54" x14ac:dyDescent="0.35">
      <c r="B62" s="63"/>
      <c r="C62" s="62"/>
      <c r="D62" s="62"/>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row>
    <row r="63" spans="1:54" ht="16" x14ac:dyDescent="0.45">
      <c r="B63" s="63"/>
      <c r="C63" s="62"/>
      <c r="D63" s="62"/>
      <c r="E63" s="63"/>
      <c r="F63" s="63"/>
      <c r="G63" s="63"/>
      <c r="H63" s="63"/>
      <c r="I63" s="63"/>
      <c r="J63" s="63"/>
      <c r="K63" s="63"/>
      <c r="L63" s="63"/>
      <c r="M63" s="63"/>
      <c r="N63" s="63"/>
      <c r="O63" s="63"/>
      <c r="P63" s="63"/>
      <c r="Q63" s="63"/>
      <c r="R63" s="63"/>
      <c r="S63" s="63"/>
      <c r="T63" s="63" t="s">
        <v>148</v>
      </c>
      <c r="U63" s="151" t="s">
        <v>280</v>
      </c>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row>
    <row r="64" spans="1:54" ht="16" x14ac:dyDescent="0.45">
      <c r="B64" s="63"/>
      <c r="C64" s="62"/>
      <c r="D64" s="62"/>
      <c r="E64" s="63"/>
      <c r="F64" s="63"/>
      <c r="G64" s="63"/>
      <c r="H64" s="63"/>
      <c r="I64" s="63"/>
      <c r="J64" s="63"/>
      <c r="K64" s="63"/>
      <c r="L64" s="63"/>
      <c r="M64" s="63"/>
      <c r="N64" s="63"/>
      <c r="O64" s="63"/>
      <c r="P64" s="63"/>
      <c r="Q64" s="63"/>
      <c r="R64" s="63"/>
      <c r="S64" s="63"/>
      <c r="T64" s="63" t="s">
        <v>150</v>
      </c>
      <c r="U64" s="151" t="s">
        <v>281</v>
      </c>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row>
    <row r="65" spans="2:54" ht="16" x14ac:dyDescent="0.45">
      <c r="B65" s="63"/>
      <c r="C65" s="62"/>
      <c r="D65" s="62"/>
      <c r="E65" s="63"/>
      <c r="F65" s="63"/>
      <c r="G65" s="63"/>
      <c r="H65" s="63"/>
      <c r="I65" s="63"/>
      <c r="J65" s="63"/>
      <c r="K65" s="63"/>
      <c r="L65" s="63"/>
      <c r="M65" s="63"/>
      <c r="N65" s="63"/>
      <c r="O65" s="63"/>
      <c r="P65" s="63"/>
      <c r="Q65" s="63"/>
      <c r="R65" s="63"/>
      <c r="S65" s="63"/>
      <c r="T65" s="63" t="s">
        <v>152</v>
      </c>
      <c r="U65" s="151" t="s">
        <v>153</v>
      </c>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row>
    <row r="66" spans="2:54" x14ac:dyDescent="0.35">
      <c r="B66" s="73"/>
      <c r="C66" s="62"/>
      <c r="D66" s="62"/>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row>
    <row r="67" spans="2:54" x14ac:dyDescent="0.35">
      <c r="B67" s="63"/>
      <c r="C67" s="62"/>
      <c r="D67" s="62"/>
      <c r="E67" s="63"/>
      <c r="F67" s="63"/>
      <c r="G67" s="63"/>
      <c r="H67" s="63"/>
      <c r="I67" s="63"/>
      <c r="J67" s="63"/>
      <c r="K67" s="63"/>
      <c r="L67" s="63"/>
      <c r="M67" s="63"/>
      <c r="N67" s="63"/>
      <c r="O67" s="63"/>
      <c r="P67" s="63"/>
      <c r="Q67" s="63"/>
      <c r="R67" s="63"/>
      <c r="S67" s="63"/>
      <c r="T67" s="63" t="s">
        <v>154</v>
      </c>
      <c r="U67" s="63" t="s">
        <v>155</v>
      </c>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row>
    <row r="68" spans="2:54" ht="16" x14ac:dyDescent="0.45">
      <c r="B68" s="63"/>
      <c r="C68" s="62"/>
      <c r="D68" s="62"/>
      <c r="E68" s="63"/>
      <c r="F68" s="63"/>
      <c r="G68" s="63"/>
      <c r="H68" s="63"/>
      <c r="I68" s="63"/>
      <c r="J68" s="63"/>
      <c r="K68" s="63"/>
      <c r="L68" s="63"/>
      <c r="M68" s="63"/>
      <c r="N68" s="63"/>
      <c r="O68" s="63"/>
      <c r="P68" s="63"/>
      <c r="Q68" s="63"/>
      <c r="R68" s="63"/>
      <c r="S68" s="63"/>
      <c r="T68" s="63" t="s">
        <v>156</v>
      </c>
      <c r="U68" s="151" t="s">
        <v>157</v>
      </c>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row>
    <row r="69" spans="2:54" ht="16" x14ac:dyDescent="0.45">
      <c r="E69" s="63"/>
      <c r="F69" s="63"/>
      <c r="G69" s="63"/>
      <c r="H69" s="63"/>
      <c r="I69" s="63"/>
      <c r="J69" s="63"/>
      <c r="K69" s="63"/>
      <c r="L69" s="63"/>
      <c r="M69" s="63"/>
      <c r="N69" s="63"/>
      <c r="O69" s="63"/>
      <c r="P69" s="63"/>
      <c r="Q69" s="63"/>
      <c r="R69" s="63"/>
      <c r="S69" s="63"/>
      <c r="T69" s="63" t="s">
        <v>71</v>
      </c>
      <c r="U69" s="151" t="s">
        <v>129</v>
      </c>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row>
    <row r="70" spans="2:54" ht="16" x14ac:dyDescent="0.45">
      <c r="T70" s="2" t="s">
        <v>67</v>
      </c>
      <c r="U70" s="54" t="s">
        <v>158</v>
      </c>
    </row>
    <row r="71" spans="2:54" ht="16" x14ac:dyDescent="0.45">
      <c r="T71" s="2" t="s">
        <v>69</v>
      </c>
      <c r="U71" s="54" t="s">
        <v>70</v>
      </c>
    </row>
    <row r="72" spans="2:54" x14ac:dyDescent="0.35">
      <c r="T72" s="2" t="s">
        <v>159</v>
      </c>
      <c r="U72" s="2" t="s">
        <v>160</v>
      </c>
    </row>
    <row r="73" spans="2:54" x14ac:dyDescent="0.35">
      <c r="T73" s="2" t="s">
        <v>123</v>
      </c>
      <c r="U73" s="2" t="s">
        <v>124</v>
      </c>
    </row>
    <row r="74" spans="2:54" x14ac:dyDescent="0.35">
      <c r="T74" s="2" t="s">
        <v>125</v>
      </c>
      <c r="U74" s="2" t="s">
        <v>126</v>
      </c>
    </row>
    <row r="76" spans="2:54" x14ac:dyDescent="0.35">
      <c r="T76" s="2" t="s">
        <v>161</v>
      </c>
      <c r="U76" s="64" t="s">
        <v>162</v>
      </c>
    </row>
    <row r="77" spans="2:54" x14ac:dyDescent="0.35">
      <c r="T77" s="2" t="s">
        <v>163</v>
      </c>
      <c r="U77" s="2" t="s">
        <v>164</v>
      </c>
    </row>
    <row r="82" spans="20:21" x14ac:dyDescent="0.35">
      <c r="T82" s="31" t="s">
        <v>165</v>
      </c>
      <c r="U82" s="2" t="s">
        <v>166</v>
      </c>
    </row>
    <row r="83" spans="20:21" x14ac:dyDescent="0.35">
      <c r="T83" s="1" t="s">
        <v>167</v>
      </c>
      <c r="U83" s="2" t="s">
        <v>168</v>
      </c>
    </row>
    <row r="84" spans="20:21" x14ac:dyDescent="0.35">
      <c r="T84" s="1" t="s">
        <v>19</v>
      </c>
      <c r="U84" s="2" t="s">
        <v>169</v>
      </c>
    </row>
    <row r="85" spans="20:21" x14ac:dyDescent="0.35">
      <c r="T85" s="1" t="s">
        <v>20</v>
      </c>
      <c r="U85" s="2" t="s">
        <v>170</v>
      </c>
    </row>
    <row r="86" spans="20:21" x14ac:dyDescent="0.35">
      <c r="T86" s="1" t="s">
        <v>171</v>
      </c>
      <c r="U86" s="2" t="s">
        <v>172</v>
      </c>
    </row>
    <row r="87" spans="20:21" x14ac:dyDescent="0.35">
      <c r="T87" s="1" t="s">
        <v>173</v>
      </c>
      <c r="U87" s="2" t="s">
        <v>174</v>
      </c>
    </row>
    <row r="89" spans="20:21" x14ac:dyDescent="0.35">
      <c r="T89" s="2" t="s">
        <v>239</v>
      </c>
      <c r="U89" s="2" t="s">
        <v>240</v>
      </c>
    </row>
    <row r="92" spans="20:21" x14ac:dyDescent="0.35">
      <c r="T92" s="2" t="s">
        <v>177</v>
      </c>
      <c r="U92" s="2" t="s">
        <v>178</v>
      </c>
    </row>
    <row r="93" spans="20:21" x14ac:dyDescent="0.35">
      <c r="T93" s="2" t="s">
        <v>179</v>
      </c>
      <c r="U93" s="2" t="s">
        <v>180</v>
      </c>
    </row>
    <row r="94" spans="20:21" x14ac:dyDescent="0.35">
      <c r="T94" s="2" t="s">
        <v>181</v>
      </c>
      <c r="U94" s="2" t="s">
        <v>182</v>
      </c>
    </row>
    <row r="95" spans="20:21" x14ac:dyDescent="0.35">
      <c r="T95" s="2" t="s">
        <v>183</v>
      </c>
      <c r="U95" s="2" t="s">
        <v>184</v>
      </c>
    </row>
    <row r="96" spans="20:21" x14ac:dyDescent="0.35">
      <c r="T96" s="2" t="s">
        <v>185</v>
      </c>
      <c r="U96" s="2" t="s">
        <v>186</v>
      </c>
    </row>
    <row r="98" spans="20:21" x14ac:dyDescent="0.35">
      <c r="T98" s="2" t="s">
        <v>282</v>
      </c>
      <c r="U98" s="2" t="s">
        <v>283</v>
      </c>
    </row>
    <row r="99" spans="20:21" x14ac:dyDescent="0.35">
      <c r="T99" s="2" t="s">
        <v>284</v>
      </c>
      <c r="U99" s="2" t="s">
        <v>285</v>
      </c>
    </row>
    <row r="100" spans="20:21" x14ac:dyDescent="0.35">
      <c r="T100" s="2" t="s">
        <v>286</v>
      </c>
      <c r="U100" s="2" t="s">
        <v>287</v>
      </c>
    </row>
    <row r="101" spans="20:21" x14ac:dyDescent="0.35">
      <c r="T101" s="2" t="s">
        <v>288</v>
      </c>
      <c r="U101" s="2" t="s">
        <v>289</v>
      </c>
    </row>
    <row r="102" spans="20:21" x14ac:dyDescent="0.35">
      <c r="T102" s="2" t="s">
        <v>290</v>
      </c>
      <c r="U102" s="2" t="s">
        <v>291</v>
      </c>
    </row>
  </sheetData>
  <sheetProtection algorithmName="SHA-512" hashValue="Af1YW9Q4J2e4B3heQSbowB0s0NZNmIn/dBveHUOG/jyzHIp/91PCYdASF8/Z2jCoGE+BEnFr3Jll8Qr3KXeVUg==" saltValue="86Uv/vob39CfA5oaFR5zhw==" spinCount="100000" sheet="1" objects="1" scenarios="1"/>
  <mergeCells count="8">
    <mergeCell ref="C43:D43"/>
    <mergeCell ref="C14:D16"/>
    <mergeCell ref="B7:K7"/>
    <mergeCell ref="H20:H23"/>
    <mergeCell ref="F22:F23"/>
    <mergeCell ref="G22:G23"/>
    <mergeCell ref="F34:F35"/>
    <mergeCell ref="G34:G35"/>
  </mergeCells>
  <conditionalFormatting sqref="B8:D13">
    <cfRule type="expression" dxfId="6" priority="3">
      <formula>$H$5="Nej"</formula>
    </cfRule>
    <cfRule type="expression" dxfId="5" priority="5">
      <formula>$D$17="Nej"</formula>
    </cfRule>
  </conditionalFormatting>
  <conditionalFormatting sqref="B13:D13">
    <cfRule type="expression" dxfId="4" priority="4">
      <formula>$H$4&lt;&gt;"D05"</formula>
    </cfRule>
  </conditionalFormatting>
  <conditionalFormatting sqref="F6">
    <cfRule type="expression" dxfId="3" priority="2">
      <formula>$H$5="Nej"</formula>
    </cfRule>
  </conditionalFormatting>
  <conditionalFormatting sqref="T82:T87">
    <cfRule type="expression" dxfId="0" priority="7">
      <formula>$G$15="Nej"</formula>
    </cfRule>
  </conditionalFormatting>
  <dataValidations count="2">
    <dataValidation type="list" allowBlank="1" showInputMessage="1" showErrorMessage="1" sqref="H5" xr:uid="{A35EC304-51CD-42CE-A908-D9606BF179D0}">
      <formula1>$O$2:$O$3</formula1>
    </dataValidation>
    <dataValidation type="list" allowBlank="1" showInputMessage="1" showErrorMessage="1" sqref="H2" xr:uid="{AF567AA5-F946-4921-9B04-78AD8D50CC17}">
      <formula1>$M$2:$M$3</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8" id="{28FC77DB-0E08-4654-8778-31A9921B7800}">
            <xm:f>Inställningar!$D$8="Nej"</xm:f>
            <x14:dxf>
              <font>
                <color theme="0"/>
              </font>
              <fill>
                <patternFill>
                  <bgColor theme="0"/>
                </patternFill>
              </fill>
              <border>
                <top style="thin">
                  <color auto="1"/>
                </top>
              </border>
            </x14:dxf>
          </x14:cfRule>
          <xm:sqref>F6</xm:sqref>
        </x14:conditionalFormatting>
        <x14:conditionalFormatting xmlns:xm="http://schemas.microsoft.com/office/excel/2006/main">
          <x14:cfRule type="expression" priority="6" id="{2E15A1AB-5BB4-45B7-ACB2-C46B68EB33FA}">
            <xm:f>Inställningar!$I$4&lt;&gt;"EU31"</xm:f>
            <x14:dxf>
              <font>
                <color theme="0"/>
              </font>
              <fill>
                <patternFill>
                  <bgColor theme="0"/>
                </patternFill>
              </fill>
            </x14:dxf>
          </x14:cfRule>
          <xm:sqref>F15:G15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40F9ACD-6B42-4E66-9E00-DFC15FCE6519}">
          <x14:formula1>
            <xm:f>Beräkningsmatris!$C$5:$C$7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EF7E4-90A9-4FAC-BA21-43DD33EDC95D}">
  <sheetPr>
    <pageSetUpPr fitToPage="1"/>
  </sheetPr>
  <dimension ref="A1:Y45"/>
  <sheetViews>
    <sheetView zoomScale="120" zoomScaleNormal="120" workbookViewId="0">
      <selection activeCell="D5" sqref="D5:I5"/>
    </sheetView>
  </sheetViews>
  <sheetFormatPr defaultColWidth="8.7265625" defaultRowHeight="14.5" x14ac:dyDescent="0.35"/>
  <cols>
    <col min="1" max="1" width="8.7265625" style="2"/>
    <col min="2" max="2" width="43.1796875" style="2" customWidth="1"/>
    <col min="3" max="3" width="8.7265625" style="2"/>
    <col min="4" max="4" width="13.7265625" style="2" customWidth="1"/>
    <col min="5" max="5" width="35.54296875" style="2" customWidth="1"/>
    <col min="6" max="6" width="12.81640625" style="2" customWidth="1"/>
    <col min="7" max="7" width="13" style="2" customWidth="1"/>
    <col min="8" max="8" width="7.81640625" style="2" customWidth="1"/>
    <col min="9" max="9" width="6.54296875" style="2" customWidth="1"/>
    <col min="10" max="10" width="16.54296875" style="2" customWidth="1"/>
    <col min="11" max="11" width="9.81640625" style="2" customWidth="1"/>
    <col min="12" max="12" width="10.453125" style="3" customWidth="1"/>
    <col min="13" max="13" width="9.54296875" style="3" customWidth="1"/>
    <col min="14" max="14" width="10.1796875" style="3" customWidth="1"/>
    <col min="15" max="17" width="7.7265625" style="2" customWidth="1"/>
    <col min="18" max="18" width="23.453125" style="2" customWidth="1"/>
    <col min="19" max="19" width="38.81640625" style="2" customWidth="1"/>
    <col min="20" max="20" width="29" style="2" customWidth="1"/>
    <col min="21" max="21" width="16.453125" style="2" bestFit="1" customWidth="1"/>
    <col min="22" max="22" width="11.26953125" style="2" bestFit="1" customWidth="1"/>
    <col min="23" max="16384" width="8.7265625" style="2"/>
  </cols>
  <sheetData>
    <row r="1" spans="1:25" x14ac:dyDescent="0.35">
      <c r="A1" s="81"/>
      <c r="B1" s="63"/>
      <c r="C1" s="63"/>
      <c r="D1" s="63"/>
      <c r="E1" s="63"/>
      <c r="F1" s="63"/>
      <c r="G1" s="63"/>
      <c r="H1" s="63"/>
      <c r="I1" s="63"/>
      <c r="J1" s="63"/>
      <c r="R1" s="4">
        <v>0.15</v>
      </c>
      <c r="S1" s="2" t="s">
        <v>15</v>
      </c>
      <c r="T1" s="63"/>
      <c r="U1" s="63"/>
      <c r="V1" s="63"/>
      <c r="W1" s="63"/>
      <c r="X1" s="63"/>
      <c r="Y1" s="63"/>
    </row>
    <row r="2" spans="1:25" ht="65.150000000000006" customHeight="1" x14ac:dyDescent="0.35">
      <c r="A2" s="63"/>
      <c r="B2" s="82" t="s">
        <v>16</v>
      </c>
      <c r="C2" s="63"/>
      <c r="D2" s="91"/>
      <c r="E2" s="101" t="str">
        <f>IF(D$4="Svenska",'Beräkningsmall HEU'!T99,'Beräkningsmall HEU'!U99)</f>
        <v>All beräkning i denna mall måste ses som ungefärlig och kan aldrig visa exakt behov av medfinansiering.</v>
      </c>
      <c r="F2" s="63"/>
      <c r="G2" s="63"/>
      <c r="H2" s="63"/>
      <c r="I2" s="63"/>
      <c r="J2" s="63"/>
      <c r="R2" s="4">
        <v>0.4</v>
      </c>
      <c r="S2" s="2" t="s">
        <v>17</v>
      </c>
      <c r="T2" s="63"/>
      <c r="U2" s="63"/>
      <c r="V2" s="63"/>
      <c r="W2" s="63"/>
      <c r="X2" s="63"/>
      <c r="Y2" s="63"/>
    </row>
    <row r="3" spans="1:25" ht="44.5" customHeight="1" thickBot="1" x14ac:dyDescent="0.85">
      <c r="A3" s="63"/>
      <c r="B3" s="74" t="s">
        <v>18</v>
      </c>
      <c r="C3" s="63"/>
      <c r="D3" s="63" t="str">
        <f>IF(D$4="Svenska",'Beräkningsmall HEU'!T42,'Beräkningsmall HEU'!U42)</f>
        <v>Fyll i eller välj i rosa fält.</v>
      </c>
      <c r="E3" s="63"/>
      <c r="F3" s="63"/>
      <c r="G3" s="63"/>
      <c r="H3" s="63"/>
      <c r="I3" s="63"/>
      <c r="J3" s="63"/>
      <c r="L3" s="5" t="s">
        <v>19</v>
      </c>
      <c r="M3" s="6" t="s">
        <v>20</v>
      </c>
      <c r="N3" s="6" t="s">
        <v>21</v>
      </c>
      <c r="T3" s="63"/>
      <c r="U3" s="63"/>
      <c r="V3" s="63"/>
      <c r="W3" s="63"/>
      <c r="X3" s="63"/>
      <c r="Y3" s="63"/>
    </row>
    <row r="4" spans="1:25" x14ac:dyDescent="0.35">
      <c r="A4" s="63"/>
      <c r="B4" s="49" t="s">
        <v>22</v>
      </c>
      <c r="C4" s="10"/>
      <c r="D4" s="8" t="s">
        <v>0</v>
      </c>
      <c r="E4" s="9"/>
      <c r="F4" s="9"/>
      <c r="G4" s="9"/>
      <c r="H4" s="9" t="s">
        <v>23</v>
      </c>
      <c r="I4" s="10" t="str">
        <f>_xlfn.XLOOKUP(D5,Beräkningsmatris!C:C,Beräkningsmatris!B:B,"Nu blev det visst något fel")</f>
        <v>EU25</v>
      </c>
      <c r="J4" s="11"/>
      <c r="T4" s="63"/>
      <c r="U4" s="63"/>
      <c r="V4" s="63"/>
      <c r="W4" s="63"/>
      <c r="X4" s="63"/>
      <c r="Y4" s="63"/>
    </row>
    <row r="5" spans="1:25" x14ac:dyDescent="0.35">
      <c r="A5" s="63"/>
      <c r="B5" s="50" t="str">
        <f>IF(D4="Svenska",'Beräkningsmall HEU'!T87,'Beräkningsmall HEU'!U87)</f>
        <v>Välj utifrån projektbenämning -----------------------&gt;</v>
      </c>
      <c r="C5" s="1"/>
      <c r="D5" s="210" t="s">
        <v>56</v>
      </c>
      <c r="E5" s="211"/>
      <c r="F5" s="211"/>
      <c r="G5" s="211"/>
      <c r="H5" s="211"/>
      <c r="I5" s="211"/>
      <c r="J5" s="12"/>
      <c r="K5" s="13" t="str">
        <f>_xlfn.XLOOKUP(D5,Beräkningsmatris!C:C,Beräkningsmatris!D:D)</f>
        <v>D70</v>
      </c>
      <c r="L5" s="3">
        <f>_xlfn.XLOOKUP(D5,Beräkningsmatris!C:C,Beräkningsmatris!F:F)</f>
        <v>0.9</v>
      </c>
      <c r="M5" s="3">
        <f>_xlfn.XLOOKUP(D5,Beräkningsmatris!C:C,Beräkningsmatris!G:G)</f>
        <v>7.0000000000000007E-2</v>
      </c>
      <c r="N5" s="3">
        <f>IF(D6="D05",0.05,_xlfn.XLOOKUP(D5,Beräkningsmatris!C:C,Beräkningsmatris!H:H))</f>
        <v>0.7</v>
      </c>
      <c r="O5" s="2">
        <f>_xlfn.XLOOKUP(D5,Beräkningsmatris!C:C,Beräkningsmatris!E:E)</f>
        <v>0</v>
      </c>
      <c r="S5" s="4">
        <v>0.15</v>
      </c>
      <c r="T5" s="63"/>
      <c r="U5" s="63"/>
      <c r="V5" s="63"/>
      <c r="W5" s="63"/>
      <c r="X5" s="63"/>
      <c r="Y5" s="63"/>
    </row>
    <row r="6" spans="1:25" x14ac:dyDescent="0.35">
      <c r="A6" s="63"/>
      <c r="B6" s="50" t="str">
        <f>IF(D4="Svenska",'Beräkningsmall HEU'!T35,'Beräkningsmall HEU'!U35)</f>
        <v>Projektkod --------------------------------&gt;</v>
      </c>
      <c r="C6" s="1"/>
      <c r="D6" s="14" t="str">
        <f>IF(D7="Nej",IF(K5="D40",_xlfn.XLOOKUP(D5,Beräkningsmatris!C:C,Beräkningsmatris!E:E),_xlfn.XLOOKUP(I4,Beräkningsmatris!B:B,Beräkningsmatris!D:D,"Saknas")),_xlfn.XLOOKUP(D5,Beräkningsmatris!C:C,Beräkningsmatris!D:D))</f>
        <v>D70</v>
      </c>
      <c r="E6" s="15"/>
      <c r="F6" s="16"/>
      <c r="G6" s="16"/>
      <c r="H6" s="16"/>
      <c r="I6" s="16"/>
      <c r="J6" s="17"/>
      <c r="T6" s="63"/>
      <c r="U6" s="63"/>
      <c r="V6" s="63"/>
      <c r="W6" s="63"/>
      <c r="X6" s="63"/>
      <c r="Y6" s="63"/>
    </row>
    <row r="7" spans="1:25" ht="15" thickBot="1" x14ac:dyDescent="0.4">
      <c r="A7" s="63"/>
      <c r="B7" s="52" t="str">
        <f>IF(D$4="Svenska",'Beräkningsmall HEU'!T37,'Beräkningsmall HEU'!U37)</f>
        <v>Har projektet lokalkostnader? -----------------------&gt;</v>
      </c>
      <c r="C7" s="53"/>
      <c r="D7" s="19" t="s">
        <v>15</v>
      </c>
      <c r="E7" s="20"/>
      <c r="F7" s="20"/>
      <c r="G7" s="20"/>
      <c r="H7" s="20"/>
      <c r="I7" s="20"/>
      <c r="J7" s="21"/>
      <c r="T7" s="63"/>
      <c r="U7" s="63"/>
      <c r="V7" s="63"/>
      <c r="W7" s="63"/>
      <c r="X7" s="63"/>
      <c r="Y7" s="63"/>
    </row>
    <row r="8" spans="1:25" ht="15" thickBot="1" x14ac:dyDescent="0.4">
      <c r="A8" s="63"/>
      <c r="B8" s="63"/>
      <c r="C8" s="75" t="str">
        <f>IF(D$4="Svenska",'Beräkningsmall HEU'!T16,'Beräkningsmall HEU'!U16)</f>
        <v>Egenberäkning ------&gt;</v>
      </c>
      <c r="D8" s="22" t="s">
        <v>15</v>
      </c>
      <c r="E8" s="94" t="str">
        <f>IF(D6="D60","Välj procentsats","")</f>
        <v/>
      </c>
      <c r="F8" s="97">
        <v>0.4</v>
      </c>
      <c r="G8" s="1" t="str">
        <f>IF(F8=0.15,"15% regeln","40% regeln")</f>
        <v>40% regeln</v>
      </c>
      <c r="H8" s="63"/>
      <c r="I8" s="63"/>
      <c r="J8" s="78"/>
      <c r="T8" s="63"/>
      <c r="U8" s="63"/>
      <c r="V8" s="63"/>
      <c r="W8" s="63"/>
      <c r="X8" s="63"/>
      <c r="Y8" s="63"/>
    </row>
    <row r="9" spans="1:25" ht="28.5" customHeight="1" x14ac:dyDescent="0.35">
      <c r="A9" s="100"/>
      <c r="B9" s="216" t="str">
        <f>IF(D$4="Svenska",'Beräkningsmall HEU'!T17,'Beräkningsmall HEU'!U17)</f>
        <v>Om du använder dig av egenberäkning så påverkar fortfarande valet i D7(lokalkostnader) din beräkning</v>
      </c>
      <c r="C9" s="217"/>
      <c r="E9" s="1" t="s">
        <v>25</v>
      </c>
      <c r="F9" s="1" t="s">
        <v>26</v>
      </c>
      <c r="G9" s="1" t="s">
        <v>27</v>
      </c>
      <c r="H9" s="63"/>
      <c r="I9" s="63"/>
      <c r="J9" s="78"/>
      <c r="T9" s="63"/>
      <c r="U9" s="63"/>
      <c r="V9" s="63"/>
      <c r="W9" s="63"/>
      <c r="X9" s="63"/>
      <c r="Y9" s="63"/>
    </row>
    <row r="10" spans="1:25" ht="28" customHeight="1" x14ac:dyDescent="0.55000000000000004">
      <c r="A10" s="63"/>
      <c r="B10" s="200" t="s">
        <v>28</v>
      </c>
      <c r="C10" s="92"/>
      <c r="D10" s="63"/>
      <c r="E10" s="1"/>
      <c r="F10" s="95">
        <f>G20</f>
        <v>2000</v>
      </c>
      <c r="G10" s="96">
        <f>G20</f>
        <v>2000</v>
      </c>
      <c r="H10" s="63"/>
      <c r="I10" s="63"/>
      <c r="J10" s="78"/>
      <c r="T10" s="63"/>
      <c r="U10" s="63"/>
      <c r="V10" s="63"/>
      <c r="W10" s="63"/>
      <c r="X10" s="63"/>
      <c r="Y10" s="63"/>
    </row>
    <row r="11" spans="1:25" x14ac:dyDescent="0.35">
      <c r="A11" s="63"/>
      <c r="B11" s="63"/>
      <c r="E11" s="1" t="str">
        <f>"Övriga kostnader - Schablon "&amp;F8*100&amp;""&amp;"%"</f>
        <v>Övriga kostnader - Schablon 40%</v>
      </c>
      <c r="F11" s="95">
        <f>F10*0.15</f>
        <v>300</v>
      </c>
      <c r="G11" s="1">
        <f>G10*0.4</f>
        <v>800</v>
      </c>
      <c r="H11" s="63"/>
      <c r="I11" s="63"/>
      <c r="J11" s="78"/>
      <c r="T11" s="63"/>
      <c r="U11" s="63"/>
      <c r="V11" s="63"/>
      <c r="W11" s="63"/>
      <c r="X11" s="63"/>
      <c r="Y11" s="63"/>
    </row>
    <row r="12" spans="1:25" x14ac:dyDescent="0.35">
      <c r="A12" s="63"/>
      <c r="B12" s="63"/>
      <c r="C12" s="63"/>
      <c r="D12" s="63"/>
      <c r="E12" s="1" t="s">
        <v>29</v>
      </c>
      <c r="F12" s="95">
        <f>IF(G12="Ja",F10*0.15,0)</f>
        <v>0</v>
      </c>
      <c r="G12" s="98" t="s">
        <v>17</v>
      </c>
      <c r="H12" s="63"/>
      <c r="I12" s="63"/>
      <c r="J12" s="78"/>
      <c r="T12" s="63"/>
      <c r="U12" s="63"/>
      <c r="V12" s="63"/>
      <c r="W12" s="63"/>
      <c r="X12" s="63"/>
      <c r="Y12" s="63"/>
    </row>
    <row r="13" spans="1:25" x14ac:dyDescent="0.35">
      <c r="A13" s="63"/>
      <c r="B13" s="63"/>
      <c r="C13" s="63"/>
      <c r="D13" s="63"/>
      <c r="E13" s="1" t="s">
        <v>30</v>
      </c>
      <c r="F13" s="99">
        <v>200</v>
      </c>
      <c r="G13" s="63"/>
      <c r="H13" s="63"/>
      <c r="I13" s="63"/>
      <c r="J13" s="78"/>
      <c r="T13" s="63"/>
      <c r="U13" s="63"/>
      <c r="V13" s="63"/>
      <c r="W13" s="63"/>
      <c r="X13" s="63"/>
      <c r="Y13" s="63"/>
    </row>
    <row r="14" spans="1:25" x14ac:dyDescent="0.35">
      <c r="A14" s="63"/>
      <c r="B14" s="63"/>
      <c r="C14" s="63"/>
      <c r="D14" s="63"/>
      <c r="E14" s="1" t="s">
        <v>31</v>
      </c>
      <c r="F14" s="99">
        <v>0</v>
      </c>
      <c r="G14" s="63"/>
      <c r="H14" s="63"/>
      <c r="I14" s="63"/>
      <c r="J14" s="78"/>
      <c r="T14" s="63"/>
      <c r="U14" s="63"/>
      <c r="V14" s="63"/>
      <c r="W14" s="63"/>
      <c r="X14" s="63"/>
      <c r="Y14" s="63"/>
    </row>
    <row r="15" spans="1:25" x14ac:dyDescent="0.35">
      <c r="A15" s="63"/>
      <c r="B15" s="63"/>
      <c r="C15" s="63"/>
      <c r="D15" s="63"/>
      <c r="E15" s="1" t="s">
        <v>32</v>
      </c>
      <c r="F15" s="99">
        <v>400</v>
      </c>
      <c r="G15" s="63"/>
      <c r="H15" s="63"/>
      <c r="I15" s="63"/>
      <c r="J15" s="78"/>
      <c r="T15" s="63"/>
      <c r="U15" s="63"/>
      <c r="V15" s="63"/>
      <c r="W15" s="63"/>
      <c r="X15" s="63"/>
      <c r="Y15" s="63"/>
    </row>
    <row r="16" spans="1:25" ht="15" thickBot="1" x14ac:dyDescent="0.4">
      <c r="A16" s="63"/>
      <c r="B16" s="63"/>
      <c r="C16" s="63"/>
      <c r="D16" s="63"/>
      <c r="E16" s="63"/>
      <c r="F16" s="63"/>
      <c r="G16" s="63"/>
      <c r="H16" s="63"/>
      <c r="I16" s="63"/>
      <c r="J16" s="63"/>
      <c r="T16" s="63"/>
      <c r="U16" s="63"/>
      <c r="V16" s="63"/>
      <c r="W16" s="63"/>
      <c r="X16" s="63"/>
      <c r="Y16" s="63"/>
    </row>
    <row r="17" spans="1:25" x14ac:dyDescent="0.35">
      <c r="A17" s="63"/>
      <c r="B17" s="23" t="str">
        <f>IF(D$4="Svenska",'Beräkningsmall HEU'!T48,'Beräkningsmall HEU'!U48)</f>
        <v>Institutionens procentpåslag för UGEM</v>
      </c>
      <c r="C17" s="86">
        <v>0.15</v>
      </c>
      <c r="D17" s="76"/>
      <c r="E17" s="27" t="str">
        <f>IF(D$4="Svenska",'Beräkningsmall HEU'!T77,'Beräkningsmall HEU'!U77)</f>
        <v>Fyll i det du vill beräkna på:</v>
      </c>
      <c r="F17" s="24" t="str">
        <f>IF(D$4="Svenska",'Beräkningsmall HEU'!T83,'Beräkningsmall HEU'!U83)</f>
        <v>Intäkt, tkr</v>
      </c>
      <c r="G17" s="24" t="str">
        <f>IF(D$4="Svenska",'Beräkningsmall HEU'!T84,'Beräkningsmall HEU'!U84)</f>
        <v>Kostnad, tkr</v>
      </c>
      <c r="H17" s="76"/>
      <c r="I17" s="76"/>
      <c r="J17" s="63"/>
      <c r="T17" s="63"/>
      <c r="U17" s="63"/>
      <c r="V17" s="63"/>
      <c r="W17" s="63"/>
      <c r="X17" s="63"/>
      <c r="Y17" s="63"/>
    </row>
    <row r="18" spans="1:25" x14ac:dyDescent="0.35">
      <c r="A18" s="63"/>
      <c r="B18" s="25" t="str">
        <f>IF(D$4="Svenska",'Beräkningsmall HEU'!T49,'Beräkningsmall HEU'!U49)</f>
        <v>Institutionens procentpåslag för FGEM</v>
      </c>
      <c r="C18" s="26">
        <v>0.05</v>
      </c>
      <c r="D18" s="77"/>
      <c r="E18" s="27" t="str">
        <f>IF(D$4="Svenska",'Beräkningsmall HEU'!T78,'Beräkningsmall HEU'!U78)</f>
        <v>EU-bidrag för direkta kostnader</v>
      </c>
      <c r="F18" s="28">
        <v>2800</v>
      </c>
      <c r="G18" s="29"/>
      <c r="H18" s="102"/>
      <c r="I18" s="77"/>
      <c r="J18" s="63"/>
      <c r="T18" s="63"/>
      <c r="U18" s="63"/>
      <c r="V18" s="63" t="str">
        <f>IF(F18&gt;0,IF(I4="EU31","Cell F18 måste vara blank.",""),IF(I4&lt;&gt;"EU31","Cell F18 måste ha ett värde &gt;0",""))</f>
        <v/>
      </c>
      <c r="W18" s="63"/>
      <c r="X18" s="63"/>
      <c r="Y18" s="63"/>
    </row>
    <row r="19" spans="1:25" x14ac:dyDescent="0.35">
      <c r="A19" s="63"/>
      <c r="B19" s="212" t="str">
        <f>IF(D$4="Svenska",'Beräkningsmall HEU'!T50,'Beräkningsmall HEU'!U50)</f>
        <v>Institutionens procentpåslag för IGEM</v>
      </c>
      <c r="C19" s="214">
        <v>0.1</v>
      </c>
      <c r="D19" s="77"/>
      <c r="E19" s="27" t="str">
        <f>IF(D$4="Svenska",'Beräkningsmall HEU'!T79,'Beräkningsmall HEU'!U79)</f>
        <v>EU-bidrag OH</v>
      </c>
      <c r="F19" s="28"/>
      <c r="G19" s="29"/>
      <c r="H19" s="77"/>
      <c r="I19" s="77"/>
      <c r="J19" s="63"/>
      <c r="T19" s="63"/>
      <c r="U19" s="63"/>
      <c r="V19" s="63"/>
      <c r="W19" s="63"/>
      <c r="X19" s="63"/>
      <c r="Y19" s="63"/>
    </row>
    <row r="20" spans="1:25" ht="15" thickBot="1" x14ac:dyDescent="0.4">
      <c r="A20" s="63"/>
      <c r="B20" s="213"/>
      <c r="C20" s="215"/>
      <c r="D20" s="77"/>
      <c r="E20" s="27" t="str">
        <f>IF(D$4="Svenska",'Beräkningsmall HEU'!T80,'Beräkningsmall HEU'!U80)</f>
        <v>Direkta lönekostnader</v>
      </c>
      <c r="F20" s="29"/>
      <c r="G20" s="28">
        <v>2000</v>
      </c>
      <c r="H20" s="77"/>
      <c r="I20" s="77"/>
      <c r="J20" s="63"/>
      <c r="T20" s="63"/>
      <c r="U20" s="63"/>
      <c r="V20" s="63"/>
      <c r="W20" s="63"/>
      <c r="X20" s="63"/>
      <c r="Y20" s="63"/>
    </row>
    <row r="21" spans="1:25" x14ac:dyDescent="0.35">
      <c r="A21" s="63"/>
      <c r="B21" s="63" t="str">
        <f>IF(D4="Svenska",'Beräkningsmall HEU'!T68,'Beräkningsmall HEU'!U68)</f>
        <v>Summa</v>
      </c>
      <c r="C21" s="30">
        <f>SUM(C17:C19)</f>
        <v>0.30000000000000004</v>
      </c>
      <c r="D21" s="63"/>
      <c r="E21" s="27" t="str">
        <f>IF(D$4="Svenska",'Beräkningsmall HEU'!T81,'Beräkningsmall HEU'!U81)</f>
        <v>Direkta driftskostnader</v>
      </c>
      <c r="F21" s="29"/>
      <c r="G21" s="28">
        <v>700</v>
      </c>
      <c r="H21" s="63"/>
      <c r="I21" s="63"/>
      <c r="J21" s="63"/>
      <c r="T21" s="63"/>
      <c r="U21" s="63"/>
      <c r="V21" s="63"/>
      <c r="W21" s="63"/>
      <c r="X21" s="63"/>
      <c r="Y21" s="63"/>
    </row>
    <row r="22" spans="1:25" x14ac:dyDescent="0.35">
      <c r="A22" s="63"/>
      <c r="B22" s="63"/>
      <c r="C22" s="63"/>
      <c r="D22" s="63"/>
      <c r="E22" s="27" t="str">
        <f>IF(D$4="Svenska",'Beräkningsmall HEU'!T82,'Beräkningsmall HEU'!U82)</f>
        <v>Internfakturerat och Utrustning</v>
      </c>
      <c r="F22" s="29"/>
      <c r="G22" s="28">
        <v>100</v>
      </c>
      <c r="H22" s="63"/>
      <c r="I22" s="63"/>
      <c r="J22" s="63"/>
      <c r="T22" s="63"/>
      <c r="U22" s="63"/>
      <c r="V22" s="63"/>
      <c r="W22" s="63"/>
      <c r="X22" s="63"/>
      <c r="Y22" s="63"/>
    </row>
    <row r="23" spans="1:25" x14ac:dyDescent="0.35">
      <c r="A23" s="63"/>
      <c r="B23" s="73" t="str">
        <f>IF(D$4="Svenska",'Beräkningsmall HEU'!T92,'Beräkningsmall HEU'!U92)</f>
        <v>Egenberäkning</v>
      </c>
      <c r="C23" s="63"/>
      <c r="D23" s="63"/>
      <c r="E23" s="63"/>
      <c r="F23" s="63"/>
      <c r="G23" s="63"/>
      <c r="H23" s="63"/>
      <c r="I23" s="63"/>
      <c r="J23" s="63"/>
      <c r="T23" s="63"/>
      <c r="U23" s="63"/>
      <c r="V23" s="63"/>
      <c r="W23" s="63"/>
      <c r="X23" s="63"/>
      <c r="Y23" s="63"/>
    </row>
    <row r="24" spans="1:25" x14ac:dyDescent="0.35">
      <c r="A24" s="63"/>
      <c r="B24" s="63" t="str">
        <f>IF(D$4="Svenska",'Beräkningsmall HEU'!T93,'Beräkningsmall HEU'!U93)</f>
        <v>Här kan du själv ändra förutsättningarna för dina beräkningar.</v>
      </c>
      <c r="C24" s="63"/>
      <c r="D24" s="63"/>
      <c r="E24" s="63"/>
      <c r="F24" s="63"/>
      <c r="G24" s="63"/>
      <c r="H24" s="63"/>
      <c r="I24" s="63"/>
      <c r="J24" s="63"/>
      <c r="T24" s="63"/>
      <c r="U24" s="63"/>
      <c r="V24" s="63"/>
      <c r="W24" s="63"/>
      <c r="X24" s="63"/>
      <c r="Y24" s="63"/>
    </row>
    <row r="25" spans="1:25" x14ac:dyDescent="0.35">
      <c r="A25" s="63"/>
      <c r="B25" s="63" t="str">
        <f>IF(D$4="Svenska",'Beräkningsmall HEU'!T94,'Beräkningsmall HEU'!U94)</f>
        <v>Ersättningsnivå från finansiär</v>
      </c>
      <c r="C25" s="63"/>
      <c r="D25" s="32">
        <v>0.6</v>
      </c>
      <c r="E25" s="63"/>
      <c r="F25" s="63"/>
      <c r="G25" s="63"/>
      <c r="H25" s="63"/>
      <c r="I25" s="63"/>
      <c r="J25" s="63"/>
      <c r="T25" s="63"/>
      <c r="U25" s="63"/>
      <c r="V25" s="63"/>
      <c r="W25" s="63"/>
      <c r="X25" s="63"/>
      <c r="Y25" s="63"/>
    </row>
    <row r="26" spans="1:25" x14ac:dyDescent="0.35">
      <c r="A26" s="63"/>
      <c r="B26" s="63" t="str">
        <f>IF(D$4="Svenska",'Beräkningsmall HEU'!T95,'Beräkningsmall HEU'!U95)</f>
        <v>Godkänd OH-nivå</v>
      </c>
      <c r="C26" s="63"/>
      <c r="D26" s="32">
        <v>0.25</v>
      </c>
      <c r="E26" s="63"/>
      <c r="F26" s="63"/>
      <c r="G26" s="63"/>
      <c r="H26" s="63"/>
      <c r="I26" s="63"/>
      <c r="J26" s="63"/>
      <c r="T26" s="63"/>
      <c r="U26" s="63"/>
      <c r="V26" s="63"/>
      <c r="W26" s="63"/>
      <c r="X26" s="63"/>
      <c r="Y26" s="63"/>
    </row>
    <row r="27" spans="1:25" x14ac:dyDescent="0.35">
      <c r="A27" s="63"/>
      <c r="B27" s="63" t="str">
        <f>IF(D$4="Svenska",'Beräkningsmall HEU'!T96,'Beräkningsmall HEU'!U96)</f>
        <v>Andel UGEM/FGEM som finansieras</v>
      </c>
      <c r="C27" s="63"/>
      <c r="D27" s="32">
        <v>0.4</v>
      </c>
      <c r="E27" s="63"/>
      <c r="F27" s="63"/>
      <c r="G27" s="63"/>
      <c r="H27" s="63"/>
      <c r="I27" s="63"/>
      <c r="J27" s="63"/>
      <c r="T27" s="63"/>
      <c r="U27" s="63"/>
      <c r="V27" s="63"/>
      <c r="W27" s="63"/>
      <c r="X27" s="63"/>
      <c r="Y27" s="63"/>
    </row>
    <row r="28" spans="1:25" x14ac:dyDescent="0.35">
      <c r="A28" s="63"/>
      <c r="B28" s="63" t="str">
        <f>IF(D$4="Svenska",'Beräkningsmall HEU'!T97,'Beräkningsmall HEU'!U97)</f>
        <v>Andel UGEM/FGEM som finansieras om ej lokalkostnader</v>
      </c>
      <c r="C28" s="63"/>
      <c r="D28" s="32">
        <v>0.1</v>
      </c>
      <c r="E28" s="63"/>
      <c r="F28" s="63"/>
      <c r="G28" s="63"/>
      <c r="H28" s="63"/>
      <c r="I28" s="63"/>
      <c r="J28" s="63"/>
      <c r="T28" s="63"/>
      <c r="U28" s="63"/>
      <c r="V28" s="63"/>
      <c r="W28" s="63"/>
      <c r="X28" s="63"/>
      <c r="Y28" s="63"/>
    </row>
    <row r="29" spans="1:25" x14ac:dyDescent="0.35">
      <c r="A29" s="63"/>
      <c r="B29" s="63"/>
      <c r="C29" s="63"/>
      <c r="D29" s="79"/>
      <c r="E29" s="63"/>
      <c r="F29" s="63"/>
      <c r="G29" s="63"/>
      <c r="H29" s="63"/>
      <c r="I29" s="63"/>
      <c r="J29" s="63"/>
      <c r="T29" s="63"/>
      <c r="U29" s="63"/>
      <c r="V29" s="63"/>
      <c r="W29" s="63"/>
      <c r="X29" s="63"/>
      <c r="Y29" s="63"/>
    </row>
    <row r="30" spans="1:25" x14ac:dyDescent="0.35">
      <c r="A30" s="63"/>
      <c r="B30" s="63"/>
      <c r="C30" s="63"/>
      <c r="D30" s="80"/>
      <c r="E30" s="63"/>
      <c r="F30" s="63"/>
      <c r="G30" s="63"/>
      <c r="H30" s="63"/>
      <c r="I30" s="63"/>
      <c r="J30" s="63"/>
      <c r="T30" s="63"/>
      <c r="U30" s="63"/>
      <c r="V30" s="63"/>
      <c r="W30" s="63"/>
      <c r="X30" s="63"/>
      <c r="Y30" s="63"/>
    </row>
    <row r="31" spans="1:25" x14ac:dyDescent="0.35">
      <c r="A31" s="63"/>
      <c r="B31" s="63"/>
      <c r="C31" s="63"/>
      <c r="D31" s="63"/>
      <c r="E31" s="63"/>
      <c r="F31" s="63"/>
      <c r="G31" s="63"/>
      <c r="H31" s="63"/>
      <c r="I31" s="63"/>
      <c r="J31" s="63"/>
      <c r="T31" s="63"/>
      <c r="U31" s="63"/>
      <c r="V31" s="63"/>
      <c r="W31" s="63"/>
      <c r="X31" s="63"/>
      <c r="Y31" s="63"/>
    </row>
    <row r="32" spans="1:25" x14ac:dyDescent="0.35">
      <c r="A32" s="63"/>
      <c r="B32" s="63"/>
      <c r="C32" s="63"/>
      <c r="D32" s="63"/>
      <c r="E32" s="63"/>
      <c r="F32" s="63"/>
      <c r="G32" s="63"/>
      <c r="H32" s="63"/>
      <c r="I32" s="63"/>
      <c r="J32" s="63"/>
      <c r="T32" s="63"/>
      <c r="U32" s="63"/>
      <c r="V32" s="63"/>
      <c r="W32" s="63"/>
      <c r="X32" s="63"/>
      <c r="Y32" s="63"/>
    </row>
    <row r="33" spans="1:25" x14ac:dyDescent="0.35">
      <c r="A33" s="63"/>
      <c r="B33" s="63"/>
      <c r="C33" s="63"/>
      <c r="D33" s="63"/>
      <c r="E33" s="63"/>
      <c r="F33" s="63"/>
      <c r="G33" s="63"/>
      <c r="H33" s="63"/>
      <c r="I33" s="63"/>
      <c r="J33" s="63"/>
      <c r="T33" s="63"/>
      <c r="U33" s="63"/>
      <c r="V33" s="63"/>
      <c r="W33" s="63"/>
      <c r="X33" s="63"/>
      <c r="Y33" s="63"/>
    </row>
    <row r="34" spans="1:25" x14ac:dyDescent="0.35">
      <c r="A34" s="63"/>
      <c r="B34" s="63"/>
      <c r="C34" s="63"/>
      <c r="D34" s="63"/>
      <c r="E34" s="63"/>
      <c r="F34" s="63"/>
      <c r="G34" s="63"/>
      <c r="H34" s="63"/>
      <c r="I34" s="63"/>
      <c r="J34" s="63"/>
      <c r="T34" s="63"/>
      <c r="U34" s="63"/>
      <c r="V34" s="63"/>
      <c r="W34" s="63"/>
      <c r="X34" s="63"/>
      <c r="Y34" s="63"/>
    </row>
    <row r="35" spans="1:25" x14ac:dyDescent="0.35">
      <c r="A35" s="63"/>
      <c r="B35" s="63"/>
      <c r="C35" s="63"/>
      <c r="D35" s="63"/>
      <c r="E35" s="63"/>
      <c r="F35" s="63"/>
      <c r="G35" s="63"/>
      <c r="H35" s="63"/>
      <c r="I35" s="63"/>
      <c r="J35" s="63"/>
      <c r="T35" s="63"/>
      <c r="U35" s="63"/>
      <c r="V35" s="63"/>
      <c r="W35" s="63"/>
      <c r="X35" s="63"/>
      <c r="Y35" s="63"/>
    </row>
    <row r="36" spans="1:25" x14ac:dyDescent="0.35">
      <c r="A36" s="63"/>
      <c r="B36" s="63"/>
      <c r="C36" s="63"/>
      <c r="D36" s="63"/>
      <c r="E36" s="63"/>
      <c r="F36" s="63"/>
      <c r="G36" s="63"/>
      <c r="H36" s="63"/>
      <c r="I36" s="63"/>
      <c r="J36" s="63"/>
      <c r="T36" s="63"/>
      <c r="U36" s="63"/>
      <c r="V36" s="63"/>
      <c r="W36" s="63"/>
      <c r="X36" s="63"/>
      <c r="Y36" s="63"/>
    </row>
    <row r="37" spans="1:25" x14ac:dyDescent="0.35">
      <c r="A37" s="63"/>
      <c r="B37" s="63"/>
      <c r="C37" s="63"/>
      <c r="D37" s="63"/>
      <c r="E37" s="63"/>
      <c r="F37" s="63"/>
      <c r="G37" s="63"/>
      <c r="H37" s="63"/>
      <c r="I37" s="63"/>
      <c r="J37" s="63"/>
      <c r="T37" s="63"/>
      <c r="U37" s="63"/>
      <c r="V37" s="63"/>
      <c r="W37" s="63"/>
      <c r="X37" s="63"/>
      <c r="Y37" s="63"/>
    </row>
    <row r="38" spans="1:25" x14ac:dyDescent="0.35">
      <c r="A38" s="63"/>
      <c r="B38" s="63"/>
      <c r="C38" s="63"/>
      <c r="D38" s="63"/>
      <c r="E38" s="63"/>
      <c r="F38" s="63"/>
      <c r="G38" s="63"/>
      <c r="H38" s="63"/>
      <c r="I38" s="63"/>
      <c r="J38" s="63"/>
      <c r="T38" s="63"/>
      <c r="U38" s="63"/>
      <c r="V38" s="63"/>
      <c r="W38" s="63"/>
      <c r="X38" s="63"/>
      <c r="Y38" s="63"/>
    </row>
    <row r="39" spans="1:25" x14ac:dyDescent="0.35">
      <c r="A39" s="63"/>
      <c r="B39" s="63"/>
      <c r="C39" s="63"/>
      <c r="D39" s="63"/>
      <c r="E39" s="63"/>
      <c r="F39" s="63"/>
      <c r="G39" s="63"/>
      <c r="H39" s="63"/>
      <c r="I39" s="63"/>
      <c r="J39" s="63"/>
      <c r="T39" s="63"/>
      <c r="U39" s="63"/>
      <c r="V39" s="63"/>
      <c r="W39" s="63"/>
      <c r="X39" s="63"/>
      <c r="Y39" s="63"/>
    </row>
    <row r="40" spans="1:25" x14ac:dyDescent="0.35">
      <c r="A40" s="63"/>
      <c r="B40" s="63"/>
      <c r="C40" s="63"/>
      <c r="D40" s="63"/>
      <c r="E40" s="63"/>
      <c r="F40" s="63"/>
      <c r="G40" s="63"/>
      <c r="H40" s="63"/>
      <c r="I40" s="63"/>
      <c r="J40" s="63"/>
      <c r="T40" s="63"/>
      <c r="U40" s="63"/>
      <c r="V40" s="63"/>
      <c r="W40" s="63"/>
      <c r="X40" s="63"/>
      <c r="Y40" s="63"/>
    </row>
    <row r="41" spans="1:25" x14ac:dyDescent="0.35">
      <c r="A41" s="63"/>
      <c r="B41" s="63"/>
      <c r="C41" s="63"/>
      <c r="D41" s="63"/>
      <c r="E41" s="63"/>
      <c r="F41" s="63"/>
      <c r="G41" s="63"/>
      <c r="H41" s="63"/>
      <c r="I41" s="63"/>
      <c r="J41" s="63"/>
      <c r="T41" s="63"/>
      <c r="U41" s="63"/>
      <c r="V41" s="63"/>
      <c r="W41" s="63"/>
      <c r="X41" s="63"/>
      <c r="Y41" s="63"/>
    </row>
    <row r="42" spans="1:25" x14ac:dyDescent="0.35">
      <c r="A42" s="63"/>
      <c r="B42" s="63"/>
      <c r="C42" s="63"/>
      <c r="D42" s="63"/>
      <c r="E42" s="63"/>
      <c r="F42" s="63"/>
      <c r="G42" s="63"/>
      <c r="H42" s="63"/>
      <c r="I42" s="63"/>
      <c r="J42" s="63"/>
      <c r="T42" s="63"/>
      <c r="U42" s="63"/>
      <c r="V42" s="63"/>
      <c r="W42" s="63"/>
      <c r="X42" s="63"/>
      <c r="Y42" s="63"/>
    </row>
    <row r="43" spans="1:25" x14ac:dyDescent="0.35">
      <c r="A43" s="63"/>
      <c r="B43" s="63"/>
      <c r="C43" s="63"/>
      <c r="D43" s="63"/>
      <c r="E43" s="63"/>
      <c r="F43" s="63"/>
      <c r="G43" s="63"/>
      <c r="H43" s="63"/>
      <c r="I43" s="63"/>
      <c r="J43" s="63"/>
      <c r="T43" s="63"/>
      <c r="U43" s="63"/>
      <c r="V43" s="63"/>
      <c r="W43" s="63"/>
      <c r="X43" s="63"/>
      <c r="Y43" s="63"/>
    </row>
    <row r="44" spans="1:25" x14ac:dyDescent="0.35">
      <c r="A44" s="63"/>
      <c r="B44" s="63"/>
      <c r="C44" s="63"/>
      <c r="D44" s="63"/>
      <c r="E44" s="63"/>
      <c r="F44" s="63"/>
      <c r="G44" s="63"/>
      <c r="H44" s="63"/>
      <c r="I44" s="63"/>
      <c r="J44" s="63"/>
      <c r="T44" s="63"/>
      <c r="U44" s="63"/>
      <c r="V44" s="63"/>
      <c r="W44" s="63"/>
      <c r="X44" s="63"/>
      <c r="Y44" s="63"/>
    </row>
    <row r="45" spans="1:25" x14ac:dyDescent="0.35">
      <c r="A45" s="63"/>
      <c r="B45" s="63"/>
      <c r="C45" s="63"/>
      <c r="D45" s="63"/>
      <c r="E45" s="63"/>
      <c r="F45" s="63"/>
      <c r="G45" s="63"/>
      <c r="H45" s="63"/>
      <c r="I45" s="63"/>
      <c r="J45" s="63"/>
    </row>
  </sheetData>
  <mergeCells count="4">
    <mergeCell ref="D5:I5"/>
    <mergeCell ref="B19:B20"/>
    <mergeCell ref="C19:C20"/>
    <mergeCell ref="B9:C9"/>
  </mergeCells>
  <conditionalFormatting sqref="B9 B23:D30">
    <cfRule type="expression" dxfId="35" priority="5">
      <formula>$D$8="Nej"</formula>
    </cfRule>
  </conditionalFormatting>
  <conditionalFormatting sqref="B9 B28:D28">
    <cfRule type="expression" dxfId="34" priority="4">
      <formula>$O$5&lt;&gt;"D05"</formula>
    </cfRule>
  </conditionalFormatting>
  <conditionalFormatting sqref="E8:G15">
    <cfRule type="expression" dxfId="33" priority="3">
      <formula>$I$4&lt;&gt;"EU31"</formula>
    </cfRule>
  </conditionalFormatting>
  <conditionalFormatting sqref="F9:F15 G12 E12:E15">
    <cfRule type="expression" dxfId="32" priority="2">
      <formula>$F$8=0.4</formula>
    </cfRule>
  </conditionalFormatting>
  <conditionalFormatting sqref="G9:G11">
    <cfRule type="expression" dxfId="31" priority="1">
      <formula>$F$8=0.15</formula>
    </cfRule>
  </conditionalFormatting>
  <dataValidations count="2">
    <dataValidation type="list" allowBlank="1" showInputMessage="1" showErrorMessage="1" sqref="D8 G12" xr:uid="{8C5013C1-069E-40C9-A4DB-8A7E9236BE88}">
      <formula1>$S$1:$S$2</formula1>
    </dataValidation>
    <dataValidation type="list" allowBlank="1" showInputMessage="1" showErrorMessage="1" sqref="F8" xr:uid="{BC1058FF-2E02-4277-B091-98738C49D8C1}">
      <formula1>$R$1:$R$2</formula1>
    </dataValidation>
  </dataValidations>
  <pageMargins left="0.7" right="0.7" top="0.75" bottom="0.75" header="0.3" footer="0.3"/>
  <pageSetup paperSize="9" scale="53"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B3A9A9D-C804-4050-8434-E825FA4D9088}">
          <x14:formula1>
            <xm:f>'Beräkningsmall HEU'!$O$2:$O$4</xm:f>
          </x14:formula1>
          <xm:sqref>D7</xm:sqref>
        </x14:dataValidation>
        <x14:dataValidation type="list" allowBlank="1" showInputMessage="1" showErrorMessage="1" xr:uid="{1ADEE994-97BC-4CF6-80C3-93DBDFC3F2D2}">
          <x14:formula1>
            <xm:f>'Beräkningsmall HEU'!$M$7:$M$16</xm:f>
          </x14:formula1>
          <xm:sqref>D4</xm:sqref>
        </x14:dataValidation>
        <x14:dataValidation type="list" allowBlank="1" showInputMessage="1" showErrorMessage="1" xr:uid="{C283F256-9236-4517-8A79-62DF115D3CE7}">
          <x14:formula1>
            <xm:f>Beräkningsmatris!$C$3:$C$12</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8C94-1F8A-4F59-87F6-DFB886D380DA}">
  <dimension ref="A1:K12"/>
  <sheetViews>
    <sheetView zoomScale="90" zoomScaleNormal="90" workbookViewId="0">
      <pane ySplit="1" topLeftCell="A2" activePane="bottomLeft" state="frozen"/>
      <selection activeCell="D8" sqref="D8"/>
      <selection pane="bottomLeft" activeCell="C24" sqref="C24"/>
    </sheetView>
  </sheetViews>
  <sheetFormatPr defaultColWidth="8.7265625" defaultRowHeight="14.5" x14ac:dyDescent="0.35"/>
  <cols>
    <col min="1" max="1" width="26.1796875" style="2" customWidth="1"/>
    <col min="2" max="2" width="22.26953125" style="2" customWidth="1"/>
    <col min="3" max="3" width="53.26953125" style="2" customWidth="1"/>
    <col min="4" max="4" width="27.7265625" style="2" customWidth="1"/>
    <col min="5" max="5" width="11.1796875" style="2" customWidth="1"/>
    <col min="6" max="6" width="30.1796875" style="2" customWidth="1"/>
    <col min="7" max="7" width="19.453125" style="2" customWidth="1"/>
    <col min="8" max="8" width="35.453125" style="2" customWidth="1"/>
    <col min="9" max="9" width="25.1796875" style="2" customWidth="1"/>
    <col min="10" max="11" width="11.1796875" style="2" customWidth="1"/>
    <col min="12" max="16384" width="8.7265625" style="2"/>
  </cols>
  <sheetData>
    <row r="1" spans="1:11" s="37" customFormat="1" ht="83.15" customHeight="1" x14ac:dyDescent="0.35">
      <c r="A1" s="33" t="s">
        <v>33</v>
      </c>
      <c r="B1" s="34" t="s">
        <v>34</v>
      </c>
      <c r="C1" s="34" t="s">
        <v>35</v>
      </c>
      <c r="D1" s="34" t="s">
        <v>36</v>
      </c>
      <c r="E1" s="34" t="s">
        <v>37</v>
      </c>
      <c r="F1" s="35" t="s">
        <v>19</v>
      </c>
      <c r="G1" s="35" t="s">
        <v>20</v>
      </c>
      <c r="H1" s="35" t="s">
        <v>38</v>
      </c>
      <c r="I1" s="35" t="s">
        <v>39</v>
      </c>
      <c r="J1" s="34" t="s">
        <v>40</v>
      </c>
      <c r="K1" s="36" t="s">
        <v>41</v>
      </c>
    </row>
    <row r="2" spans="1:11" x14ac:dyDescent="0.35">
      <c r="A2" s="38" t="s">
        <v>42</v>
      </c>
      <c r="B2" s="39"/>
      <c r="C2" s="39"/>
      <c r="D2" s="39" t="s">
        <v>43</v>
      </c>
      <c r="E2" s="39" t="s">
        <v>44</v>
      </c>
      <c r="F2" s="40"/>
      <c r="G2" s="40"/>
      <c r="H2" s="40"/>
      <c r="I2" s="40"/>
      <c r="J2" s="40"/>
      <c r="K2" s="41"/>
    </row>
    <row r="3" spans="1:11" x14ac:dyDescent="0.35">
      <c r="A3" s="42" t="s">
        <v>45</v>
      </c>
      <c r="B3" s="43" t="s">
        <v>46</v>
      </c>
      <c r="C3" s="43" t="s">
        <v>24</v>
      </c>
      <c r="D3" s="43" t="s">
        <v>47</v>
      </c>
      <c r="E3" s="43" t="s">
        <v>48</v>
      </c>
      <c r="F3" s="44">
        <v>1</v>
      </c>
      <c r="G3" s="44">
        <v>0.25</v>
      </c>
      <c r="H3" s="44">
        <v>0.4</v>
      </c>
      <c r="I3" s="44">
        <v>0.05</v>
      </c>
      <c r="J3" s="44"/>
      <c r="K3" s="45"/>
    </row>
    <row r="4" spans="1:11" x14ac:dyDescent="0.35">
      <c r="A4" s="38" t="s">
        <v>45</v>
      </c>
      <c r="B4" s="39" t="s">
        <v>49</v>
      </c>
      <c r="C4" s="39" t="s">
        <v>50</v>
      </c>
      <c r="D4" s="39" t="s">
        <v>51</v>
      </c>
      <c r="E4" s="39"/>
      <c r="F4" s="46">
        <v>1</v>
      </c>
      <c r="G4" s="47">
        <v>0.08</v>
      </c>
      <c r="H4" s="46">
        <v>1.04</v>
      </c>
      <c r="I4" s="46"/>
      <c r="J4" s="46"/>
      <c r="K4" s="41"/>
    </row>
    <row r="5" spans="1:11" x14ac:dyDescent="0.35">
      <c r="A5" s="38" t="s">
        <v>45</v>
      </c>
      <c r="B5" s="39" t="s">
        <v>52</v>
      </c>
      <c r="C5" s="39" t="s">
        <v>53</v>
      </c>
      <c r="D5" s="39" t="s">
        <v>54</v>
      </c>
      <c r="E5" s="39"/>
      <c r="F5" s="46">
        <v>0.5</v>
      </c>
      <c r="G5" s="46">
        <v>7.0000000000000007E-2</v>
      </c>
      <c r="H5" s="46">
        <v>0.7</v>
      </c>
      <c r="I5" s="46"/>
      <c r="J5" s="46"/>
      <c r="K5" s="41"/>
    </row>
    <row r="6" spans="1:11" x14ac:dyDescent="0.35">
      <c r="A6" s="38" t="s">
        <v>45</v>
      </c>
      <c r="B6" s="39" t="s">
        <v>52</v>
      </c>
      <c r="C6" s="39" t="s">
        <v>55</v>
      </c>
      <c r="D6" s="39" t="s">
        <v>54</v>
      </c>
      <c r="E6" s="39"/>
      <c r="F6" s="46">
        <v>0.8</v>
      </c>
      <c r="G6" s="46">
        <v>7.0000000000000007E-2</v>
      </c>
      <c r="H6" s="46">
        <v>0.7</v>
      </c>
      <c r="I6" s="46"/>
      <c r="J6" s="46"/>
      <c r="K6" s="41"/>
    </row>
    <row r="7" spans="1:11" x14ac:dyDescent="0.35">
      <c r="A7" s="38" t="s">
        <v>45</v>
      </c>
      <c r="B7" s="39" t="s">
        <v>52</v>
      </c>
      <c r="C7" s="39" t="s">
        <v>56</v>
      </c>
      <c r="D7" s="90" t="s">
        <v>54</v>
      </c>
      <c r="E7" s="39"/>
      <c r="F7" s="46">
        <v>0.9</v>
      </c>
      <c r="G7" s="46">
        <v>7.0000000000000007E-2</v>
      </c>
      <c r="H7" s="46">
        <v>0.7</v>
      </c>
      <c r="I7" s="46"/>
      <c r="J7" s="46"/>
      <c r="K7" s="41"/>
    </row>
    <row r="8" spans="1:11" x14ac:dyDescent="0.35">
      <c r="A8" s="42" t="s">
        <v>45</v>
      </c>
      <c r="B8" s="43" t="s">
        <v>57</v>
      </c>
      <c r="C8" s="43" t="s">
        <v>58</v>
      </c>
      <c r="D8" s="43" t="s">
        <v>47</v>
      </c>
      <c r="E8" s="43" t="s">
        <v>48</v>
      </c>
      <c r="F8" s="44">
        <v>0.4</v>
      </c>
      <c r="G8" s="44">
        <v>0.25</v>
      </c>
      <c r="H8" s="44">
        <v>0.4</v>
      </c>
      <c r="I8" s="44">
        <v>0.05</v>
      </c>
      <c r="J8" s="44"/>
      <c r="K8" s="45"/>
    </row>
    <row r="9" spans="1:11" x14ac:dyDescent="0.35">
      <c r="A9" s="38"/>
      <c r="B9" s="48" t="s">
        <v>59</v>
      </c>
      <c r="C9" s="39" t="s">
        <v>60</v>
      </c>
      <c r="D9" s="39" t="s">
        <v>61</v>
      </c>
      <c r="E9" s="39"/>
      <c r="F9" s="46">
        <v>0.65</v>
      </c>
      <c r="G9" s="46">
        <v>0.15</v>
      </c>
      <c r="H9" s="46">
        <v>0.6</v>
      </c>
      <c r="I9" s="46"/>
      <c r="J9" s="46"/>
      <c r="K9" s="41"/>
    </row>
    <row r="10" spans="1:11" x14ac:dyDescent="0.35">
      <c r="A10" s="42"/>
      <c r="B10" s="43" t="s">
        <v>59</v>
      </c>
      <c r="C10" s="43" t="s">
        <v>62</v>
      </c>
      <c r="D10" s="43" t="s">
        <v>61</v>
      </c>
      <c r="E10" s="43"/>
      <c r="F10" s="44">
        <v>0.8</v>
      </c>
      <c r="G10" s="44">
        <v>0.15</v>
      </c>
      <c r="H10" s="44">
        <v>0.6</v>
      </c>
      <c r="I10" s="44"/>
      <c r="J10" s="44"/>
      <c r="K10" s="45"/>
    </row>
    <row r="11" spans="1:11" x14ac:dyDescent="0.35">
      <c r="A11" s="38"/>
      <c r="B11" s="39" t="s">
        <v>59</v>
      </c>
      <c r="C11" s="39" t="s">
        <v>63</v>
      </c>
      <c r="D11" s="39" t="s">
        <v>61</v>
      </c>
      <c r="E11" s="39"/>
      <c r="F11" s="46">
        <v>0.8</v>
      </c>
      <c r="G11" s="46">
        <v>0.15</v>
      </c>
      <c r="H11" s="46">
        <v>0.6</v>
      </c>
      <c r="I11" s="46"/>
      <c r="J11" s="46"/>
      <c r="K11" s="41"/>
    </row>
    <row r="12" spans="1:11" x14ac:dyDescent="0.35">
      <c r="A12" s="42"/>
      <c r="B12" s="43" t="s">
        <v>59</v>
      </c>
      <c r="C12" s="43" t="s">
        <v>64</v>
      </c>
      <c r="D12" s="43" t="s">
        <v>61</v>
      </c>
      <c r="E12" s="43"/>
      <c r="F12" s="44">
        <v>0.65</v>
      </c>
      <c r="G12" s="44">
        <v>0.15</v>
      </c>
      <c r="H12" s="44">
        <v>0.6</v>
      </c>
      <c r="I12" s="44"/>
      <c r="J12" s="44"/>
      <c r="K12" s="4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78F30-C6D5-4240-A48B-76E60C09B13B}">
  <sheetPr>
    <tabColor theme="4" tint="0.39997558519241921"/>
    <pageSetUpPr fitToPage="1"/>
  </sheetPr>
  <dimension ref="A1:BC112"/>
  <sheetViews>
    <sheetView showGridLines="0" zoomScaleNormal="100" workbookViewId="0">
      <selection activeCell="D27" sqref="D27"/>
    </sheetView>
  </sheetViews>
  <sheetFormatPr defaultColWidth="8.7265625" defaultRowHeight="14.5" x14ac:dyDescent="0.35"/>
  <cols>
    <col min="1" max="1" width="5.54296875" style="2" customWidth="1"/>
    <col min="2" max="2" width="50.453125" style="2" customWidth="1"/>
    <col min="3" max="4" width="15.7265625" style="61" customWidth="1"/>
    <col min="5" max="5" width="10" style="2" customWidth="1"/>
    <col min="6" max="6" width="45.1796875" style="2" customWidth="1"/>
    <col min="7" max="7" width="9.54296875" style="2" customWidth="1"/>
    <col min="8" max="9" width="8.7265625" style="2"/>
    <col min="10" max="10" width="11.7265625" style="2" customWidth="1"/>
    <col min="11" max="11" width="3.453125" style="2" customWidth="1"/>
    <col min="12" max="12" width="8.7265625" style="2" customWidth="1"/>
    <col min="13" max="19" width="8.7265625" style="2" hidden="1" customWidth="1"/>
    <col min="20" max="21" width="43.81640625" style="2" hidden="1" customWidth="1"/>
    <col min="22" max="22" width="24.453125" style="2" hidden="1" customWidth="1"/>
    <col min="23" max="36" width="8.7265625" style="2" hidden="1" customWidth="1"/>
    <col min="37" max="39" width="0" style="2" hidden="1" customWidth="1"/>
    <col min="40" max="16384" width="8.7265625" style="2"/>
  </cols>
  <sheetData>
    <row r="1" spans="1:55" ht="15" thickBot="1" x14ac:dyDescent="0.4">
      <c r="A1" s="63"/>
      <c r="B1" s="83"/>
      <c r="C1" s="62"/>
      <c r="D1" s="62"/>
      <c r="E1" s="63"/>
      <c r="F1" s="1" t="str">
        <f>IF(H2="Svenska",T86,U86)</f>
        <v>Information om gjorda val:</v>
      </c>
      <c r="G1" s="1"/>
      <c r="H1" s="1"/>
      <c r="I1" s="63"/>
      <c r="J1" s="63"/>
      <c r="K1" s="63"/>
      <c r="AB1" s="2" t="s">
        <v>15</v>
      </c>
      <c r="AC1" s="2" t="s">
        <v>0</v>
      </c>
      <c r="AH1" s="63"/>
      <c r="AI1" s="63"/>
      <c r="AJ1" s="63"/>
      <c r="AK1" s="63"/>
      <c r="AL1" s="63"/>
      <c r="AM1" s="63"/>
      <c r="AN1" s="63"/>
      <c r="AO1" s="63"/>
      <c r="AP1" s="63"/>
      <c r="AQ1" s="63"/>
      <c r="AR1" s="63"/>
      <c r="AS1" s="63"/>
      <c r="AT1" s="63"/>
      <c r="AU1" s="63"/>
      <c r="AV1" s="63"/>
      <c r="AW1" s="63"/>
      <c r="AX1" s="63"/>
      <c r="AY1" s="63"/>
      <c r="AZ1" s="63"/>
      <c r="BA1" s="63"/>
      <c r="BB1" s="63"/>
      <c r="BC1" s="63"/>
    </row>
    <row r="2" spans="1:55" x14ac:dyDescent="0.35">
      <c r="A2" s="63"/>
      <c r="B2" s="63"/>
      <c r="C2" s="62"/>
      <c r="D2" s="62"/>
      <c r="E2" s="63"/>
      <c r="F2" s="49" t="s">
        <v>65</v>
      </c>
      <c r="G2" s="10"/>
      <c r="H2" s="142" t="s">
        <v>0</v>
      </c>
      <c r="I2" s="84"/>
      <c r="J2" s="63"/>
      <c r="K2" s="63"/>
      <c r="O2" s="2" t="s">
        <v>15</v>
      </c>
      <c r="P2" s="2" t="str">
        <f>Inställningar!I4</f>
        <v>EU25</v>
      </c>
      <c r="T2" s="2" t="s">
        <v>66</v>
      </c>
      <c r="U2" s="2" t="s">
        <v>67</v>
      </c>
      <c r="AB2" s="2" t="s">
        <v>17</v>
      </c>
      <c r="AC2" s="2" t="s">
        <v>2</v>
      </c>
      <c r="AH2" s="63"/>
      <c r="AI2" s="63"/>
      <c r="AJ2" s="63"/>
      <c r="AK2" s="63"/>
      <c r="AL2" s="63"/>
      <c r="AM2" s="63"/>
      <c r="AN2" s="63"/>
      <c r="AO2" s="63"/>
      <c r="AP2" s="63"/>
      <c r="AQ2" s="63"/>
      <c r="AR2" s="63"/>
      <c r="AS2" s="63"/>
      <c r="AT2" s="63"/>
      <c r="AU2" s="63"/>
      <c r="AV2" s="63"/>
      <c r="AW2" s="63"/>
      <c r="AX2" s="63"/>
      <c r="AY2" s="63"/>
      <c r="AZ2" s="63"/>
      <c r="BA2" s="63"/>
      <c r="BB2" s="63"/>
      <c r="BC2" s="63"/>
    </row>
    <row r="3" spans="1:55" x14ac:dyDescent="0.35">
      <c r="A3" s="63"/>
      <c r="B3" s="63"/>
      <c r="C3" s="62"/>
      <c r="D3" s="62"/>
      <c r="E3" s="63"/>
      <c r="F3" s="50" t="str">
        <f>IF(H2="Svenska",T37,U37)</f>
        <v>Har projektet lokalkostnader? -----------------------&gt;</v>
      </c>
      <c r="G3" s="1"/>
      <c r="H3" s="143" t="s">
        <v>15</v>
      </c>
      <c r="I3" s="84"/>
      <c r="J3" s="63"/>
      <c r="K3" s="63"/>
      <c r="O3" s="2" t="s">
        <v>17</v>
      </c>
      <c r="T3" s="51" t="s">
        <v>68</v>
      </c>
      <c r="U3" s="2" t="s">
        <v>69</v>
      </c>
      <c r="V3" s="2" t="s">
        <v>70</v>
      </c>
      <c r="AH3" s="63"/>
      <c r="AI3" s="63"/>
      <c r="AJ3" s="63"/>
      <c r="AK3" s="63"/>
      <c r="AL3" s="63"/>
      <c r="AM3" s="63"/>
      <c r="AN3" s="63"/>
      <c r="AO3" s="63"/>
      <c r="AP3" s="63"/>
      <c r="AQ3" s="63"/>
      <c r="AR3" s="63"/>
      <c r="AS3" s="63"/>
      <c r="AT3" s="63"/>
      <c r="AU3" s="63"/>
      <c r="AV3" s="63"/>
      <c r="AW3" s="63"/>
      <c r="AX3" s="63"/>
      <c r="AY3" s="63"/>
      <c r="AZ3" s="63"/>
      <c r="BA3" s="63"/>
      <c r="BB3" s="63"/>
      <c r="BC3" s="63"/>
    </row>
    <row r="4" spans="1:55" ht="15" thickBot="1" x14ac:dyDescent="0.4">
      <c r="A4" s="63"/>
      <c r="B4" s="63"/>
      <c r="C4" s="62"/>
      <c r="D4" s="62"/>
      <c r="E4" s="63"/>
      <c r="F4" s="52" t="str">
        <f>IF(H2="Svenska",T35,U35)</f>
        <v>Projektkod --------------------------------&gt;</v>
      </c>
      <c r="G4" s="53"/>
      <c r="H4" s="115" t="str">
        <f>IF(H3="Nej",AE15,AA15)</f>
        <v>D40</v>
      </c>
      <c r="I4" s="84"/>
      <c r="J4" s="63"/>
      <c r="K4" s="63"/>
      <c r="T4" s="2" t="s">
        <v>71</v>
      </c>
      <c r="U4" s="2" t="s">
        <v>72</v>
      </c>
      <c r="AH4" s="63"/>
      <c r="AI4" s="63"/>
      <c r="AJ4" s="63"/>
      <c r="AK4" s="63"/>
      <c r="AL4" s="63"/>
      <c r="AM4" s="63"/>
      <c r="AN4" s="63"/>
      <c r="AO4" s="63"/>
      <c r="AP4" s="63"/>
      <c r="AQ4" s="63"/>
      <c r="AR4" s="63"/>
      <c r="AS4" s="63"/>
      <c r="AT4" s="63"/>
      <c r="AU4" s="63"/>
      <c r="AV4" s="63"/>
      <c r="AW4" s="63"/>
      <c r="AX4" s="63"/>
      <c r="AY4" s="63"/>
      <c r="AZ4" s="63"/>
      <c r="BA4" s="63"/>
      <c r="BB4" s="63"/>
      <c r="BC4" s="63"/>
    </row>
    <row r="5" spans="1:55" ht="16" x14ac:dyDescent="0.45">
      <c r="A5" s="63"/>
      <c r="B5" s="63"/>
      <c r="C5" s="62"/>
      <c r="D5" s="62"/>
      <c r="E5" s="63"/>
      <c r="F5" s="63"/>
      <c r="G5" s="63"/>
      <c r="H5" s="157"/>
      <c r="I5" s="63"/>
      <c r="J5" s="63"/>
      <c r="K5" s="63"/>
      <c r="T5" s="2" t="s">
        <v>20</v>
      </c>
      <c r="U5" s="2" t="s">
        <v>73</v>
      </c>
      <c r="V5" s="54" t="s">
        <v>74</v>
      </c>
      <c r="W5" s="54" t="s">
        <v>75</v>
      </c>
      <c r="AH5" s="63"/>
      <c r="AI5" s="63"/>
      <c r="AJ5" s="63"/>
      <c r="AK5" s="63"/>
      <c r="AL5" s="63"/>
      <c r="AM5" s="63"/>
      <c r="AN5" s="63"/>
      <c r="AO5" s="63"/>
      <c r="AP5" s="63"/>
      <c r="AQ5" s="63"/>
      <c r="AR5" s="63"/>
      <c r="AS5" s="63"/>
      <c r="AT5" s="63"/>
      <c r="AU5" s="63"/>
      <c r="AV5" s="63"/>
      <c r="AW5" s="63"/>
      <c r="AX5" s="63"/>
      <c r="AY5" s="63"/>
      <c r="AZ5" s="63"/>
      <c r="BA5" s="63"/>
      <c r="BB5" s="63"/>
      <c r="BC5" s="63"/>
    </row>
    <row r="6" spans="1:55" ht="26" x14ac:dyDescent="0.6">
      <c r="A6" s="63"/>
      <c r="B6" s="72" t="str">
        <f>IF(H2="Svenska",T39,U39)</f>
        <v>Beräkningsmall för medfinansiering av EU-projekt</v>
      </c>
      <c r="C6" s="62"/>
      <c r="D6" s="62"/>
      <c r="E6" s="63"/>
      <c r="F6" s="136"/>
      <c r="G6" s="63"/>
      <c r="H6" s="63"/>
      <c r="I6" s="63"/>
      <c r="J6" s="63"/>
      <c r="K6" s="63"/>
      <c r="N6" s="2" t="s">
        <v>76</v>
      </c>
      <c r="O6" s="2" t="s">
        <v>77</v>
      </c>
      <c r="P6" s="2" t="s">
        <v>78</v>
      </c>
      <c r="Q6" s="2" t="s">
        <v>79</v>
      </c>
      <c r="T6" s="2" t="s">
        <v>0</v>
      </c>
      <c r="U6" s="2" t="s">
        <v>2</v>
      </c>
      <c r="AH6" s="63"/>
      <c r="AI6" s="63"/>
      <c r="AJ6" s="63"/>
      <c r="AK6" s="63"/>
      <c r="AL6" s="63"/>
      <c r="AM6" s="63"/>
      <c r="AN6" s="63"/>
      <c r="AO6" s="63"/>
      <c r="AP6" s="63"/>
      <c r="AQ6" s="63"/>
      <c r="AR6" s="63"/>
      <c r="AS6" s="63"/>
      <c r="AT6" s="63"/>
      <c r="AU6" s="63"/>
      <c r="AV6" s="63"/>
      <c r="AW6" s="63"/>
      <c r="AX6" s="63"/>
      <c r="AY6" s="63"/>
      <c r="AZ6" s="63"/>
      <c r="BA6" s="63"/>
      <c r="BB6" s="63"/>
      <c r="BC6" s="63"/>
    </row>
    <row r="7" spans="1:55" ht="52" customHeight="1" x14ac:dyDescent="0.35">
      <c r="A7" s="63"/>
      <c r="B7" s="227" t="str">
        <f>Beräkningsmatris!C3</f>
        <v xml:space="preserve">HEU (Horisont Europa) 2021-2027: Excellent Science European Research Council, Excellent Science Research Infrastructures, Global Challenges and European Industrial Competitiveness,  Innovative Europe, Partnerships, Missions </v>
      </c>
      <c r="C7" s="228"/>
      <c r="D7" s="228"/>
      <c r="E7" s="228"/>
      <c r="F7" s="228"/>
      <c r="G7" s="228"/>
      <c r="H7" s="228"/>
      <c r="I7" s="228"/>
      <c r="J7" s="228"/>
      <c r="K7" s="228"/>
      <c r="M7" s="2" t="s">
        <v>0</v>
      </c>
      <c r="N7" s="2" t="s">
        <v>17</v>
      </c>
      <c r="O7" s="2" t="s">
        <v>48</v>
      </c>
      <c r="P7" s="4">
        <v>0.25</v>
      </c>
      <c r="Q7" s="4">
        <v>0.05</v>
      </c>
      <c r="T7" s="2" t="s">
        <v>80</v>
      </c>
      <c r="U7" s="2" t="s">
        <v>81</v>
      </c>
      <c r="AA7" s="2" t="s">
        <v>82</v>
      </c>
      <c r="AB7" s="5" t="s">
        <v>19</v>
      </c>
      <c r="AC7" s="6" t="s">
        <v>20</v>
      </c>
      <c r="AD7" s="6" t="s">
        <v>21</v>
      </c>
      <c r="AH7" s="63"/>
      <c r="AI7" s="63"/>
      <c r="AJ7" s="63"/>
      <c r="AK7" s="63"/>
      <c r="AL7" s="63"/>
      <c r="AM7" s="63"/>
      <c r="AN7" s="63"/>
      <c r="AO7" s="63"/>
      <c r="AP7" s="63"/>
      <c r="AQ7" s="63"/>
      <c r="AR7" s="63"/>
      <c r="AS7" s="63"/>
      <c r="AT7" s="63"/>
      <c r="AU7" s="63"/>
      <c r="AV7" s="63"/>
      <c r="AW7" s="63"/>
      <c r="AX7" s="63"/>
      <c r="AY7" s="63"/>
      <c r="AZ7" s="63"/>
      <c r="BA7" s="63"/>
      <c r="BB7" s="63"/>
      <c r="BC7" s="63"/>
    </row>
    <row r="8" spans="1:55" ht="15" customHeight="1" x14ac:dyDescent="0.35">
      <c r="A8" s="63"/>
      <c r="B8" s="73"/>
      <c r="C8" s="63"/>
      <c r="D8" s="63"/>
      <c r="E8" s="104"/>
      <c r="F8" s="104"/>
      <c r="G8" s="104"/>
      <c r="H8" s="104"/>
      <c r="I8" s="104"/>
      <c r="J8" s="104"/>
      <c r="K8" s="104"/>
      <c r="P8" s="4"/>
      <c r="Q8" s="4"/>
      <c r="AB8" s="5"/>
      <c r="AC8" s="6"/>
      <c r="AD8" s="6"/>
      <c r="AH8" s="63"/>
      <c r="AI8" s="63"/>
      <c r="AJ8" s="63"/>
      <c r="AK8" s="63"/>
      <c r="AL8" s="63"/>
      <c r="AM8" s="63"/>
      <c r="AN8" s="63"/>
      <c r="AO8" s="63"/>
      <c r="AP8" s="63"/>
      <c r="AQ8" s="63"/>
      <c r="AR8" s="63"/>
      <c r="AS8" s="63"/>
      <c r="AT8" s="63"/>
      <c r="AU8" s="63"/>
      <c r="AV8" s="63"/>
      <c r="AW8" s="63"/>
      <c r="AX8" s="63"/>
      <c r="AY8" s="63"/>
      <c r="AZ8" s="63"/>
      <c r="BA8" s="63"/>
      <c r="BB8" s="63"/>
      <c r="BC8" s="63"/>
    </row>
    <row r="9" spans="1:55" ht="15" customHeight="1" x14ac:dyDescent="0.35">
      <c r="A9" s="63"/>
      <c r="B9" s="63"/>
      <c r="C9" s="63"/>
      <c r="D9" s="63"/>
      <c r="E9" s="104"/>
      <c r="F9" s="104"/>
      <c r="G9" s="104"/>
      <c r="H9" s="104"/>
      <c r="I9" s="104"/>
      <c r="J9" s="104"/>
      <c r="K9" s="104"/>
      <c r="P9" s="4"/>
      <c r="Q9" s="4"/>
      <c r="AB9" s="5"/>
      <c r="AC9" s="6"/>
      <c r="AD9" s="6"/>
      <c r="AH9" s="63"/>
      <c r="AI9" s="63"/>
      <c r="AJ9" s="63"/>
      <c r="AK9" s="63"/>
      <c r="AL9" s="63"/>
      <c r="AM9" s="63"/>
      <c r="AN9" s="63"/>
      <c r="AO9" s="63"/>
      <c r="AP9" s="63"/>
      <c r="AQ9" s="63"/>
      <c r="AR9" s="63"/>
      <c r="AS9" s="63"/>
      <c r="AT9" s="63"/>
      <c r="AU9" s="63"/>
      <c r="AV9" s="63"/>
      <c r="AW9" s="63"/>
      <c r="AX9" s="63"/>
      <c r="AY9" s="63"/>
      <c r="AZ9" s="63"/>
      <c r="BA9" s="63"/>
      <c r="BB9" s="63"/>
      <c r="BC9" s="63"/>
    </row>
    <row r="10" spans="1:55" ht="15" customHeight="1" x14ac:dyDescent="0.35">
      <c r="A10" s="63"/>
      <c r="B10" s="63"/>
      <c r="C10" s="63"/>
      <c r="D10" s="80"/>
      <c r="E10" s="104"/>
      <c r="F10" s="104"/>
      <c r="G10" s="104"/>
      <c r="H10" s="104"/>
      <c r="I10" s="104"/>
      <c r="J10" s="104"/>
      <c r="K10" s="104"/>
      <c r="P10" s="4"/>
      <c r="Q10" s="4"/>
      <c r="AB10" s="5"/>
      <c r="AC10" s="6"/>
      <c r="AD10" s="6"/>
      <c r="AH10" s="63"/>
      <c r="AI10" s="63"/>
      <c r="AJ10" s="63"/>
      <c r="AK10" s="63"/>
      <c r="AL10" s="63"/>
      <c r="AM10" s="63"/>
      <c r="AN10" s="63"/>
      <c r="AO10" s="63"/>
      <c r="AP10" s="63"/>
      <c r="AQ10" s="63"/>
      <c r="AR10" s="63"/>
      <c r="AS10" s="63"/>
      <c r="AT10" s="63"/>
      <c r="AU10" s="63"/>
      <c r="AV10" s="63"/>
      <c r="AW10" s="63"/>
      <c r="AX10" s="63"/>
      <c r="AY10" s="63"/>
      <c r="AZ10" s="63"/>
      <c r="BA10" s="63"/>
      <c r="BB10" s="63"/>
      <c r="BC10" s="63"/>
    </row>
    <row r="11" spans="1:55" ht="15" customHeight="1" x14ac:dyDescent="0.35">
      <c r="A11" s="63"/>
      <c r="B11" s="63"/>
      <c r="C11" s="63"/>
      <c r="D11" s="80"/>
      <c r="E11" s="104"/>
      <c r="F11" s="104"/>
      <c r="G11" s="104"/>
      <c r="H11" s="104"/>
      <c r="I11" s="104"/>
      <c r="J11" s="104"/>
      <c r="K11" s="104"/>
      <c r="P11" s="4"/>
      <c r="Q11" s="4"/>
      <c r="AB11" s="5"/>
      <c r="AC11" s="6"/>
      <c r="AD11" s="6"/>
      <c r="AH11" s="63"/>
      <c r="AI11" s="63"/>
      <c r="AJ11" s="63"/>
      <c r="AK11" s="63"/>
      <c r="AL11" s="63"/>
      <c r="AM11" s="63"/>
      <c r="AN11" s="63"/>
      <c r="AO11" s="63"/>
      <c r="AP11" s="63"/>
      <c r="AQ11" s="63"/>
      <c r="AR11" s="63"/>
      <c r="AS11" s="63"/>
      <c r="AT11" s="63"/>
      <c r="AU11" s="63"/>
      <c r="AV11" s="63"/>
      <c r="AW11" s="63"/>
      <c r="AX11" s="63"/>
      <c r="AY11" s="63"/>
      <c r="AZ11" s="63"/>
      <c r="BA11" s="63"/>
      <c r="BB11" s="63"/>
      <c r="BC11" s="63"/>
    </row>
    <row r="12" spans="1:55" ht="15" customHeight="1" x14ac:dyDescent="0.35">
      <c r="A12" s="63"/>
      <c r="B12" s="63"/>
      <c r="C12" s="63"/>
      <c r="D12" s="80"/>
      <c r="E12" s="104"/>
      <c r="F12" s="104"/>
      <c r="G12" s="104"/>
      <c r="H12" s="104"/>
      <c r="I12" s="104"/>
      <c r="J12" s="104"/>
      <c r="K12" s="104"/>
      <c r="P12" s="4"/>
      <c r="Q12" s="4"/>
      <c r="AB12" s="5"/>
      <c r="AC12" s="6"/>
      <c r="AD12" s="6"/>
      <c r="AH12" s="63"/>
      <c r="AI12" s="63"/>
      <c r="AJ12" s="63"/>
      <c r="AK12" s="63"/>
      <c r="AL12" s="63"/>
      <c r="AM12" s="63"/>
      <c r="AN12" s="63"/>
      <c r="AO12" s="63"/>
      <c r="AP12" s="63"/>
      <c r="AQ12" s="63"/>
      <c r="AR12" s="63"/>
      <c r="AS12" s="63"/>
      <c r="AT12" s="63"/>
      <c r="AU12" s="63"/>
      <c r="AV12" s="63"/>
      <c r="AW12" s="63"/>
      <c r="AX12" s="63"/>
      <c r="AY12" s="63"/>
      <c r="AZ12" s="63"/>
      <c r="BA12" s="63"/>
      <c r="BB12" s="63"/>
      <c r="BC12" s="63"/>
    </row>
    <row r="13" spans="1:55" ht="15" customHeight="1" x14ac:dyDescent="0.35">
      <c r="A13" s="63"/>
      <c r="B13" s="63"/>
      <c r="C13" s="63"/>
      <c r="D13" s="80"/>
      <c r="E13" s="104"/>
      <c r="F13" s="104"/>
      <c r="G13" s="104"/>
      <c r="H13" s="104"/>
      <c r="I13" s="104"/>
      <c r="J13" s="104"/>
      <c r="K13" s="104"/>
      <c r="P13" s="4"/>
      <c r="Q13" s="4"/>
      <c r="AB13" s="5"/>
      <c r="AC13" s="6"/>
      <c r="AD13" s="6"/>
      <c r="AH13" s="63"/>
      <c r="AI13" s="63"/>
      <c r="AJ13" s="63"/>
      <c r="AK13" s="63"/>
      <c r="AL13" s="63"/>
      <c r="AM13" s="63"/>
      <c r="AN13" s="63"/>
      <c r="AO13" s="63"/>
      <c r="AP13" s="63"/>
      <c r="AQ13" s="63"/>
      <c r="AR13" s="63"/>
      <c r="AS13" s="63"/>
      <c r="AT13" s="63"/>
      <c r="AU13" s="63"/>
      <c r="AV13" s="63"/>
      <c r="AW13" s="63"/>
      <c r="AX13" s="63"/>
      <c r="AY13" s="63"/>
      <c r="AZ13" s="63"/>
      <c r="BA13" s="63"/>
      <c r="BB13" s="63"/>
      <c r="BC13" s="63"/>
    </row>
    <row r="14" spans="1:55" ht="15" customHeight="1" x14ac:dyDescent="0.35">
      <c r="A14" s="63"/>
      <c r="B14" s="103"/>
      <c r="C14" s="232" t="str">
        <f>IF($H$2="Svenska",'Beräkningsmall HEU'!T99,'Beräkningsmall HEU'!U99)</f>
        <v>All beräkning i denna mall måste ses som ungefärlig och kan aldrig visa exakt behov av medfinansiering.</v>
      </c>
      <c r="D14" s="233"/>
      <c r="E14" s="104"/>
      <c r="F14" s="104"/>
      <c r="G14" s="104"/>
      <c r="H14" s="104"/>
      <c r="I14" s="104"/>
      <c r="J14" s="104"/>
      <c r="K14" s="104"/>
      <c r="P14" s="4"/>
      <c r="Q14" s="4"/>
      <c r="AB14" s="5"/>
      <c r="AC14" s="6"/>
      <c r="AD14" s="6"/>
      <c r="AH14" s="63"/>
      <c r="AI14" s="63"/>
      <c r="AJ14" s="63"/>
      <c r="AK14" s="63"/>
      <c r="AL14" s="63"/>
      <c r="AM14" s="63"/>
      <c r="AN14" s="63"/>
      <c r="AO14" s="63"/>
      <c r="AP14" s="63"/>
      <c r="AQ14" s="63"/>
      <c r="AR14" s="63"/>
      <c r="AS14" s="63"/>
      <c r="AT14" s="63"/>
      <c r="AU14" s="63"/>
      <c r="AV14" s="63"/>
      <c r="AW14" s="63"/>
      <c r="AX14" s="63"/>
      <c r="AY14" s="63"/>
      <c r="AZ14" s="63"/>
      <c r="BA14" s="63"/>
      <c r="BB14" s="63"/>
      <c r="BC14" s="63"/>
    </row>
    <row r="15" spans="1:55" ht="15.5" x14ac:dyDescent="0.35">
      <c r="A15" s="63"/>
      <c r="B15" s="55" t="str">
        <f>IF(H2="Svenska",T40,U40)</f>
        <v>Fyll i rosa rutor med aktuella uppgifter.</v>
      </c>
      <c r="C15" s="233"/>
      <c r="D15" s="233"/>
      <c r="E15" s="63"/>
      <c r="F15" s="63"/>
      <c r="G15" s="170"/>
      <c r="H15" s="63"/>
      <c r="I15" s="63"/>
      <c r="J15" s="63"/>
      <c r="K15" s="63"/>
      <c r="M15" s="2" t="s">
        <v>2</v>
      </c>
      <c r="O15" s="2" t="s">
        <v>83</v>
      </c>
      <c r="P15" s="4">
        <v>0.2</v>
      </c>
      <c r="Q15" s="4">
        <v>0.2</v>
      </c>
      <c r="T15" s="2" t="s">
        <v>84</v>
      </c>
      <c r="U15" s="2" t="s">
        <v>85</v>
      </c>
      <c r="AA15" s="2" t="str">
        <f>_xlfn.XLOOKUP(B7,Beräkningsmatris!C:C,Beräkningsmatris!D:D)</f>
        <v>D40</v>
      </c>
      <c r="AB15" s="3">
        <f>_xlfn.XLOOKUP(B7,Beräkningsmatris!C:C,Beräkningsmatris!F:F)</f>
        <v>1</v>
      </c>
      <c r="AC15" s="3">
        <f>_xlfn.XLOOKUP(B7,Beräkningsmatris!C:C,Beräkningsmatris!G:G)</f>
        <v>0.25</v>
      </c>
      <c r="AD15" s="3">
        <f>_xlfn.XLOOKUP(B7,Beräkningsmatris!C:C,Beräkningsmatris!H:H)</f>
        <v>0.4</v>
      </c>
      <c r="AE15" s="2" t="str">
        <f>_xlfn.XLOOKUP(B7,Beräkningsmatris!C:C,Beräkningsmatris!E:E)</f>
        <v>D05</v>
      </c>
      <c r="AG15" s="3">
        <f>_xlfn.XLOOKUP(B7,Beräkningsmatris!C:C,Beräkningsmatris!I:I)</f>
        <v>0.05</v>
      </c>
      <c r="AH15" s="63"/>
      <c r="AI15" s="63"/>
      <c r="AJ15" s="63"/>
      <c r="AK15" s="63"/>
      <c r="AL15" s="63"/>
      <c r="AM15" s="63"/>
      <c r="AN15" s="63"/>
      <c r="AO15" s="63"/>
      <c r="AP15" s="63"/>
      <c r="AQ15" s="63"/>
      <c r="AR15" s="63"/>
      <c r="AS15" s="63"/>
      <c r="AT15" s="63"/>
      <c r="AU15" s="63"/>
      <c r="AV15" s="63"/>
      <c r="AW15" s="63"/>
      <c r="AX15" s="63"/>
      <c r="AY15" s="63"/>
      <c r="AZ15" s="63"/>
      <c r="BA15" s="63"/>
      <c r="BB15" s="63"/>
      <c r="BC15" s="63"/>
    </row>
    <row r="16" spans="1:55" x14ac:dyDescent="0.35">
      <c r="A16" s="63"/>
      <c r="B16" s="63"/>
      <c r="C16" s="233"/>
      <c r="D16" s="233"/>
      <c r="E16" s="63"/>
      <c r="F16" s="27" t="str">
        <f>IF(H2="Svenska",IF(Inställningar!J5="EU31",T5,U5),IF(Inställningar!J5="EU31",V5,W5))</f>
        <v>Godkänd OH-nivå på direkt lön</v>
      </c>
      <c r="G16" s="118">
        <f>IF(H5="Ja",D11,AC15)</f>
        <v>0.25</v>
      </c>
      <c r="H16" s="63"/>
      <c r="I16" s="63"/>
      <c r="J16" s="63"/>
      <c r="K16" s="63"/>
      <c r="N16" s="2" t="s">
        <v>15</v>
      </c>
      <c r="O16" s="2" t="s">
        <v>47</v>
      </c>
      <c r="P16" s="4">
        <v>0.25</v>
      </c>
      <c r="Q16" s="4">
        <v>0.4</v>
      </c>
      <c r="T16" s="2" t="s">
        <v>86</v>
      </c>
      <c r="U16" s="2" t="s">
        <v>87</v>
      </c>
      <c r="AH16" s="63"/>
      <c r="AI16" s="63"/>
      <c r="AJ16" s="63"/>
      <c r="AK16" s="63"/>
      <c r="AL16" s="63"/>
      <c r="AM16" s="63"/>
      <c r="AN16" s="63"/>
      <c r="AO16" s="63"/>
      <c r="AP16" s="63"/>
      <c r="AQ16" s="63"/>
      <c r="AR16" s="63"/>
      <c r="AS16" s="63"/>
      <c r="AT16" s="63"/>
      <c r="AU16" s="63"/>
      <c r="AV16" s="63"/>
      <c r="AW16" s="63"/>
      <c r="AX16" s="63"/>
      <c r="AY16" s="63"/>
      <c r="AZ16" s="63"/>
      <c r="BA16" s="63"/>
      <c r="BB16" s="63"/>
      <c r="BC16" s="63"/>
    </row>
    <row r="17" spans="1:55" ht="15" thickBot="1" x14ac:dyDescent="0.4">
      <c r="A17" s="63"/>
      <c r="B17" s="63"/>
      <c r="C17" s="62"/>
      <c r="D17" s="62"/>
      <c r="E17" s="63"/>
      <c r="F17" s="27" t="str">
        <f>IF(H2="Svenska",T45,U45)</f>
        <v>Umu:s ersättningssnivå</v>
      </c>
      <c r="G17" s="118">
        <f>IF(H5="Ja",D12,IF(H4="D40",AD15,AG15))</f>
        <v>0.4</v>
      </c>
      <c r="H17" s="63"/>
      <c r="I17" s="63"/>
      <c r="J17" s="63"/>
      <c r="K17" s="63"/>
      <c r="O17" s="2" t="s">
        <v>61</v>
      </c>
      <c r="P17" s="4">
        <v>0.15</v>
      </c>
      <c r="Q17" s="4">
        <v>0.6</v>
      </c>
      <c r="T17" s="2" t="s">
        <v>88</v>
      </c>
      <c r="U17" s="2" t="s">
        <v>89</v>
      </c>
      <c r="AH17" s="63"/>
      <c r="AI17" s="63"/>
      <c r="AJ17" s="63"/>
      <c r="AK17" s="63"/>
      <c r="AL17" s="63"/>
      <c r="AM17" s="63"/>
      <c r="AN17" s="63"/>
      <c r="AO17" s="63"/>
      <c r="AP17" s="63"/>
      <c r="AQ17" s="63"/>
      <c r="AR17" s="63"/>
      <c r="AS17" s="63"/>
      <c r="AT17" s="63"/>
      <c r="AU17" s="63"/>
      <c r="AV17" s="63"/>
      <c r="AW17" s="63"/>
      <c r="AX17" s="63"/>
      <c r="AY17" s="63"/>
      <c r="AZ17" s="63"/>
      <c r="BA17" s="63"/>
      <c r="BB17" s="63"/>
      <c r="BC17" s="63"/>
    </row>
    <row r="18" spans="1:55" x14ac:dyDescent="0.35">
      <c r="A18" s="63"/>
      <c r="B18" s="63"/>
      <c r="C18" s="24" t="str">
        <f>IF(H2="Svenska",T55,U55)</f>
        <v>Intäkt, tkr</v>
      </c>
      <c r="D18" s="24" t="str">
        <f>IF(H2="Svenska",T56,U56)</f>
        <v>Kostnad, tkr</v>
      </c>
      <c r="E18" s="63"/>
      <c r="F18" s="27" t="str">
        <f>IF(H2="Svenska",T46,U46)</f>
        <v>Umu:s medfinansieringsnivå för UGEM</v>
      </c>
      <c r="G18" s="119">
        <f>G20</f>
        <v>0</v>
      </c>
      <c r="H18" s="65" t="str">
        <f>IF(H2="Svenska",T7,U7)</f>
        <v>Belopp</v>
      </c>
      <c r="I18" s="65" t="str">
        <f>IF(H2="Svenska",T15,U15)</f>
        <v>Procent</v>
      </c>
      <c r="J18" s="63"/>
      <c r="K18" s="63"/>
      <c r="O18" s="2" t="s">
        <v>51</v>
      </c>
      <c r="P18" s="4">
        <v>0.08</v>
      </c>
      <c r="Q18" s="4">
        <v>1.04</v>
      </c>
      <c r="T18" s="2" t="s">
        <v>90</v>
      </c>
      <c r="U18" s="2" t="s">
        <v>91</v>
      </c>
      <c r="AH18" s="63"/>
      <c r="AI18" s="63"/>
      <c r="AJ18" s="63"/>
      <c r="AK18" s="63"/>
      <c r="AL18" s="63"/>
      <c r="AM18" s="63"/>
      <c r="AN18" s="63"/>
      <c r="AO18" s="63"/>
      <c r="AP18" s="63"/>
      <c r="AQ18" s="63"/>
      <c r="AR18" s="63"/>
      <c r="AS18" s="63"/>
      <c r="AT18" s="63"/>
      <c r="AU18" s="63"/>
      <c r="AV18" s="63"/>
      <c r="AW18" s="63"/>
      <c r="AX18" s="63"/>
      <c r="AY18" s="63"/>
      <c r="AZ18" s="63"/>
      <c r="BA18" s="63"/>
      <c r="BB18" s="63"/>
      <c r="BC18" s="63"/>
    </row>
    <row r="19" spans="1:55" ht="15" thickBot="1" x14ac:dyDescent="0.4">
      <c r="A19" s="63"/>
      <c r="B19" s="27" t="str">
        <f>IF(H2="Svenska",T58,U58)</f>
        <v>EU-bidrag för direkta lönekostnader</v>
      </c>
      <c r="C19" s="28">
        <v>0</v>
      </c>
      <c r="D19" s="29"/>
      <c r="E19" s="63"/>
      <c r="F19" s="27" t="str">
        <f>IF(H2="Svenska",T47,U47)</f>
        <v>Institutionens lokalkostnadsnivå</v>
      </c>
      <c r="G19" s="121">
        <f>IF(H19&gt;0,H19/(D26+D27),IF(H19=0,I19,H19))</f>
        <v>0</v>
      </c>
      <c r="H19" s="56">
        <v>0</v>
      </c>
      <c r="I19" s="57"/>
      <c r="J19" s="63"/>
      <c r="K19" s="63"/>
      <c r="O19" s="2" t="s">
        <v>54</v>
      </c>
      <c r="P19" s="4">
        <v>7.0000000000000007E-2</v>
      </c>
      <c r="Q19" s="4">
        <v>0.7</v>
      </c>
      <c r="AH19" s="63"/>
      <c r="AI19" s="63"/>
      <c r="AJ19" s="63"/>
      <c r="AK19" s="63"/>
      <c r="AL19" s="63"/>
      <c r="AM19" s="63"/>
      <c r="AN19" s="63"/>
      <c r="AO19" s="63"/>
      <c r="AP19" s="63"/>
      <c r="AQ19" s="63"/>
      <c r="AR19" s="63"/>
      <c r="AS19" s="63"/>
      <c r="AT19" s="63"/>
      <c r="AU19" s="63"/>
      <c r="AV19" s="63"/>
      <c r="AW19" s="63"/>
      <c r="AX19" s="63"/>
      <c r="AY19" s="63"/>
      <c r="AZ19" s="63"/>
      <c r="BA19" s="63"/>
      <c r="BB19" s="63"/>
      <c r="BC19" s="63"/>
    </row>
    <row r="20" spans="1:55" x14ac:dyDescent="0.35">
      <c r="A20" s="63"/>
      <c r="B20" s="27" t="str">
        <f>IF($H$2="Svenska",T107,U107)</f>
        <v>EU-bidrag för underleverantörer (subcontracting)</v>
      </c>
      <c r="C20" s="28">
        <v>0</v>
      </c>
      <c r="D20" s="29"/>
      <c r="E20" s="63"/>
      <c r="F20" s="27" t="str">
        <f>IF(H2="Svenska",T48,U48)</f>
        <v>Institutionens procentpåslag för UGEM</v>
      </c>
      <c r="G20" s="196">
        <v>0</v>
      </c>
      <c r="H20" s="218">
        <f>SUM(G20:G22)</f>
        <v>0</v>
      </c>
      <c r="I20" s="63"/>
      <c r="J20" s="63"/>
      <c r="K20" s="63"/>
      <c r="P20" s="4"/>
      <c r="Q20" s="4"/>
      <c r="AH20" s="63"/>
      <c r="AI20" s="63"/>
      <c r="AJ20" s="63"/>
      <c r="AK20" s="63"/>
      <c r="AL20" s="63"/>
      <c r="AM20" s="63"/>
      <c r="AN20" s="63"/>
      <c r="AO20" s="63"/>
      <c r="AP20" s="63"/>
      <c r="AQ20" s="63"/>
      <c r="AR20" s="63"/>
      <c r="AS20" s="63"/>
      <c r="AT20" s="63"/>
      <c r="AU20" s="63"/>
      <c r="AV20" s="63"/>
      <c r="AW20" s="63"/>
      <c r="AX20" s="63"/>
      <c r="AY20" s="63"/>
      <c r="AZ20" s="63"/>
      <c r="BA20" s="63"/>
      <c r="BB20" s="63"/>
      <c r="BC20" s="63"/>
    </row>
    <row r="21" spans="1:55" x14ac:dyDescent="0.35">
      <c r="A21" s="63"/>
      <c r="B21" s="27" t="str">
        <f t="shared" ref="B21:B25" si="0">IF($H$2="Svenska",T108,U108)</f>
        <v>EU-bidrag för resor och uppehälle</v>
      </c>
      <c r="C21" s="28">
        <v>0</v>
      </c>
      <c r="D21" s="29"/>
      <c r="E21" s="63"/>
      <c r="F21" s="27" t="str">
        <f>IF(H2="Svenska",T49,U49)</f>
        <v>Institutionens procentpåslag för FGEM</v>
      </c>
      <c r="G21" s="135">
        <v>0</v>
      </c>
      <c r="H21" s="219"/>
      <c r="I21" s="63"/>
      <c r="J21" s="63"/>
      <c r="K21" s="63"/>
      <c r="P21" s="4"/>
      <c r="Q21" s="4"/>
      <c r="AH21" s="63"/>
      <c r="AI21" s="63"/>
      <c r="AJ21" s="63"/>
      <c r="AK21" s="63"/>
      <c r="AL21" s="63"/>
      <c r="AM21" s="63"/>
      <c r="AN21" s="63"/>
      <c r="AO21" s="63"/>
      <c r="AP21" s="63"/>
      <c r="AQ21" s="63"/>
      <c r="AR21" s="63"/>
      <c r="AS21" s="63"/>
      <c r="AT21" s="63"/>
      <c r="AU21" s="63"/>
      <c r="AV21" s="63"/>
      <c r="AW21" s="63"/>
      <c r="AX21" s="63"/>
      <c r="AY21" s="63"/>
      <c r="AZ21" s="63"/>
      <c r="BA21" s="63"/>
      <c r="BB21" s="63"/>
      <c r="BC21" s="63"/>
    </row>
    <row r="22" spans="1:55" x14ac:dyDescent="0.35">
      <c r="A22" s="63"/>
      <c r="B22" s="27" t="str">
        <f t="shared" si="0"/>
        <v>EU-bidrag för utrustning</v>
      </c>
      <c r="C22" s="28">
        <v>0</v>
      </c>
      <c r="D22" s="29"/>
      <c r="E22" s="63"/>
      <c r="F22" s="221" t="str">
        <f>IF(H2="Svenska",T50,U50)</f>
        <v>Institutionens procentpåslag för IGEM</v>
      </c>
      <c r="G22" s="223">
        <v>0</v>
      </c>
      <c r="H22" s="219"/>
      <c r="I22" s="63"/>
      <c r="J22" s="63"/>
      <c r="K22" s="63"/>
      <c r="P22" s="4"/>
      <c r="Q22" s="4"/>
      <c r="AH22" s="63"/>
      <c r="AI22" s="63"/>
      <c r="AJ22" s="63"/>
      <c r="AK22" s="63"/>
      <c r="AL22" s="63"/>
      <c r="AM22" s="63"/>
      <c r="AN22" s="63"/>
      <c r="AO22" s="63"/>
      <c r="AP22" s="63"/>
      <c r="AQ22" s="63"/>
      <c r="AR22" s="63"/>
      <c r="AS22" s="63"/>
      <c r="AT22" s="63"/>
      <c r="AU22" s="63"/>
      <c r="AV22" s="63"/>
      <c r="AW22" s="63"/>
      <c r="AX22" s="63"/>
      <c r="AY22" s="63"/>
      <c r="AZ22" s="63"/>
      <c r="BA22" s="63"/>
      <c r="BB22" s="63"/>
      <c r="BC22" s="63"/>
    </row>
    <row r="23" spans="1:55" ht="15" thickBot="1" x14ac:dyDescent="0.4">
      <c r="A23" s="63"/>
      <c r="B23" s="27" t="str">
        <f t="shared" si="0"/>
        <v>EU-bidrag för andra varor, arbeten och tjänster</v>
      </c>
      <c r="C23" s="28">
        <v>0</v>
      </c>
      <c r="D23" s="29"/>
      <c r="E23" s="63"/>
      <c r="F23" s="222"/>
      <c r="G23" s="224"/>
      <c r="H23" s="220"/>
      <c r="I23" s="63"/>
      <c r="J23" s="63"/>
      <c r="K23" s="63"/>
      <c r="P23" s="4"/>
      <c r="Q23" s="4"/>
      <c r="AH23" s="63"/>
      <c r="AI23" s="63"/>
      <c r="AJ23" s="63"/>
      <c r="AK23" s="63"/>
      <c r="AL23" s="63"/>
      <c r="AM23" s="63"/>
      <c r="AN23" s="63"/>
      <c r="AO23" s="63"/>
      <c r="AP23" s="63"/>
      <c r="AQ23" s="63"/>
      <c r="AR23" s="63"/>
      <c r="AS23" s="63"/>
      <c r="AT23" s="63"/>
      <c r="AU23" s="63"/>
      <c r="AV23" s="63"/>
      <c r="AW23" s="63"/>
      <c r="AX23" s="63"/>
      <c r="AY23" s="63"/>
      <c r="AZ23" s="63"/>
      <c r="BA23" s="63"/>
      <c r="BB23" s="63"/>
      <c r="BC23" s="63"/>
    </row>
    <row r="24" spans="1:55" x14ac:dyDescent="0.35">
      <c r="A24" s="63"/>
      <c r="B24" s="27" t="str">
        <f t="shared" si="0"/>
        <v>EU-bidrag för internfakturor</v>
      </c>
      <c r="C24" s="28">
        <v>0</v>
      </c>
      <c r="D24" s="29"/>
      <c r="E24" s="63"/>
      <c r="F24" s="63"/>
      <c r="G24" s="63"/>
      <c r="H24" s="77"/>
      <c r="I24" s="63"/>
      <c r="J24" s="63"/>
      <c r="K24" s="63"/>
      <c r="P24" s="4"/>
      <c r="Q24" s="4"/>
      <c r="AH24" s="63"/>
      <c r="AI24" s="63"/>
      <c r="AJ24" s="63"/>
      <c r="AK24" s="63"/>
      <c r="AL24" s="63"/>
      <c r="AM24" s="63"/>
      <c r="AN24" s="63"/>
      <c r="AO24" s="63"/>
      <c r="AP24" s="63"/>
      <c r="AQ24" s="63"/>
      <c r="AR24" s="63"/>
      <c r="AS24" s="63"/>
      <c r="AT24" s="63"/>
      <c r="AU24" s="63"/>
      <c r="AV24" s="63"/>
      <c r="AW24" s="63"/>
      <c r="AX24" s="63"/>
      <c r="AY24" s="63"/>
      <c r="AZ24" s="63"/>
      <c r="BA24" s="63"/>
      <c r="BB24" s="63"/>
      <c r="BC24" s="63"/>
    </row>
    <row r="25" spans="1:55" x14ac:dyDescent="0.35">
      <c r="A25" s="63"/>
      <c r="B25" s="27" t="str">
        <f t="shared" si="0"/>
        <v>EU-bidrag för OH (indirekta kostnader) 25 %</v>
      </c>
      <c r="C25" s="120">
        <f>G16*(C19+C21+C22+C23)</f>
        <v>0</v>
      </c>
      <c r="D25" s="29"/>
      <c r="E25" s="63"/>
      <c r="F25" s="63"/>
      <c r="G25" s="63"/>
      <c r="H25" s="63"/>
      <c r="I25" s="63"/>
      <c r="J25" s="63"/>
      <c r="K25" s="63"/>
      <c r="P25" s="4"/>
      <c r="Q25" s="4"/>
      <c r="AH25" s="63"/>
      <c r="AI25" s="63"/>
      <c r="AJ25" s="63"/>
      <c r="AK25" s="63"/>
      <c r="AL25" s="63"/>
      <c r="AM25" s="63"/>
      <c r="AN25" s="63"/>
      <c r="AO25" s="63"/>
      <c r="AP25" s="63"/>
      <c r="AQ25" s="63"/>
      <c r="AR25" s="63"/>
      <c r="AS25" s="63"/>
      <c r="AT25" s="63"/>
      <c r="AU25" s="63"/>
      <c r="AV25" s="63"/>
      <c r="AW25" s="63"/>
      <c r="AX25" s="63"/>
      <c r="AY25" s="63"/>
      <c r="AZ25" s="63"/>
      <c r="BA25" s="63"/>
      <c r="BB25" s="63"/>
      <c r="BC25" s="63"/>
    </row>
    <row r="26" spans="1:55" ht="15" thickBot="1" x14ac:dyDescent="0.4">
      <c r="A26" s="63"/>
      <c r="B26" s="27" t="str">
        <f>IF(Inställningar!J5="EUEgen",IF(H2="Svenska",T61,U61),IF(Inställningar!J5="EU31",IF(H2="Svenska",T61,U61),IF(H2="Svenska",T61,U61)))</f>
        <v>Direkta lönekostnader</v>
      </c>
      <c r="C26" s="29"/>
      <c r="D26" s="28">
        <v>0</v>
      </c>
      <c r="E26" s="122"/>
      <c r="F26" s="27" t="str">
        <f>IF(H2="Svenska",T53,U53)</f>
        <v>Ersättningsnivå från finansiären</v>
      </c>
      <c r="G26" s="123">
        <f>IF(H5="Ja",D10,AB15)</f>
        <v>1</v>
      </c>
      <c r="H26" s="63"/>
      <c r="I26" s="63"/>
      <c r="J26" s="63"/>
      <c r="K26" s="63"/>
      <c r="O26" s="2" t="s">
        <v>92</v>
      </c>
      <c r="T26" s="2" t="s">
        <v>0</v>
      </c>
      <c r="U26" s="2" t="s">
        <v>2</v>
      </c>
      <c r="AH26" s="63"/>
      <c r="AI26" s="63"/>
      <c r="AJ26" s="63"/>
      <c r="AK26" s="63"/>
      <c r="AL26" s="63"/>
      <c r="AM26" s="63"/>
      <c r="AN26" s="63"/>
      <c r="AO26" s="63"/>
      <c r="AP26" s="63"/>
      <c r="AQ26" s="63"/>
      <c r="AR26" s="63"/>
      <c r="AS26" s="63"/>
      <c r="AT26" s="63"/>
      <c r="AU26" s="63"/>
      <c r="AV26" s="63"/>
      <c r="AW26" s="63"/>
      <c r="AX26" s="63"/>
      <c r="AY26" s="63"/>
      <c r="AZ26" s="63"/>
      <c r="BA26" s="63"/>
      <c r="BB26" s="63"/>
      <c r="BC26" s="63"/>
    </row>
    <row r="27" spans="1:55" x14ac:dyDescent="0.35">
      <c r="A27" s="63"/>
      <c r="B27" s="27" t="str">
        <f>IF($H$2="Svenska",T101,U101)</f>
        <v>Projektets kostnader för underleverantörer (subcontracting)</v>
      </c>
      <c r="C27" s="29"/>
      <c r="D27" s="28">
        <v>0</v>
      </c>
      <c r="E27" s="63"/>
      <c r="F27" s="63"/>
      <c r="G27" s="63"/>
      <c r="H27" s="63"/>
      <c r="I27" s="63"/>
      <c r="J27" s="63"/>
      <c r="K27" s="63"/>
      <c r="T27" s="7" t="s">
        <v>22</v>
      </c>
      <c r="U27" s="7" t="s">
        <v>22</v>
      </c>
      <c r="AH27" s="63"/>
      <c r="AI27" s="63"/>
      <c r="AJ27" s="63"/>
      <c r="AK27" s="63"/>
      <c r="AL27" s="93"/>
      <c r="AM27" s="93"/>
      <c r="AN27" s="63"/>
      <c r="AO27" s="63"/>
      <c r="AP27" s="63"/>
      <c r="AQ27" s="63"/>
      <c r="AR27" s="63"/>
      <c r="AS27" s="63"/>
      <c r="AT27" s="63"/>
      <c r="AU27" s="63"/>
      <c r="AV27" s="63"/>
      <c r="AW27" s="63"/>
      <c r="AX27" s="63"/>
      <c r="AY27" s="63"/>
      <c r="AZ27" s="63"/>
      <c r="BA27" s="63"/>
      <c r="BB27" s="63"/>
      <c r="BC27" s="63"/>
    </row>
    <row r="28" spans="1:55" x14ac:dyDescent="0.35">
      <c r="A28" s="63"/>
      <c r="B28" s="27" t="str">
        <f t="shared" ref="B28:B31" si="1">IF($H$2="Svenska",T102,U102)</f>
        <v>Projektets kostnader för resor och uppehälle</v>
      </c>
      <c r="C28" s="29"/>
      <c r="D28" s="28">
        <v>0</v>
      </c>
      <c r="E28" s="63"/>
      <c r="F28" s="63"/>
      <c r="G28" s="63"/>
      <c r="H28" s="63"/>
      <c r="I28" s="63"/>
      <c r="J28" s="63"/>
      <c r="K28" s="63"/>
      <c r="T28" s="105"/>
      <c r="AH28" s="63"/>
      <c r="AI28" s="63"/>
      <c r="AJ28" s="63"/>
      <c r="AK28" s="63"/>
      <c r="AL28" s="63"/>
      <c r="AM28" s="63"/>
      <c r="AN28" s="63"/>
      <c r="AO28" s="63"/>
      <c r="AP28" s="63"/>
      <c r="AQ28" s="63"/>
      <c r="AR28" s="63"/>
      <c r="AS28" s="63"/>
      <c r="AT28" s="63"/>
      <c r="AU28" s="63"/>
      <c r="AV28" s="63"/>
      <c r="AW28" s="63"/>
      <c r="AX28" s="63"/>
      <c r="AY28" s="63"/>
      <c r="AZ28" s="63"/>
      <c r="BA28" s="63"/>
      <c r="BB28" s="63"/>
      <c r="BC28" s="63"/>
    </row>
    <row r="29" spans="1:55" x14ac:dyDescent="0.35">
      <c r="A29" s="63"/>
      <c r="B29" s="27" t="str">
        <f t="shared" si="1"/>
        <v>Projektets kostnader för utrustning</v>
      </c>
      <c r="C29" s="29"/>
      <c r="D29" s="28">
        <v>0</v>
      </c>
      <c r="E29" s="63"/>
      <c r="F29" s="63"/>
      <c r="G29" s="63"/>
      <c r="H29" s="63"/>
      <c r="I29" s="63"/>
      <c r="J29" s="63"/>
      <c r="K29" s="63"/>
      <c r="T29" s="105"/>
      <c r="AH29" s="63"/>
      <c r="AI29" s="63"/>
      <c r="AJ29" s="63"/>
      <c r="AK29" s="63"/>
      <c r="AL29" s="150"/>
      <c r="AM29" s="63"/>
      <c r="AN29" s="63"/>
      <c r="AO29" s="63"/>
      <c r="AP29" s="63"/>
      <c r="AQ29" s="63"/>
      <c r="AR29" s="63"/>
      <c r="AS29" s="63"/>
      <c r="AT29" s="63"/>
      <c r="AU29" s="63"/>
      <c r="AV29" s="63"/>
      <c r="AW29" s="63"/>
      <c r="AX29" s="63"/>
      <c r="AY29" s="63"/>
      <c r="AZ29" s="63"/>
      <c r="BA29" s="63"/>
      <c r="BB29" s="63"/>
      <c r="BC29" s="63"/>
    </row>
    <row r="30" spans="1:55" x14ac:dyDescent="0.35">
      <c r="A30" s="63"/>
      <c r="B30" s="27" t="str">
        <f t="shared" si="1"/>
        <v>Projektets kostnader för andra varor, arbeten och tjänster</v>
      </c>
      <c r="C30" s="29"/>
      <c r="D30" s="28">
        <v>0</v>
      </c>
      <c r="E30" s="63"/>
      <c r="F30" s="63"/>
      <c r="G30" s="63"/>
      <c r="H30" s="63"/>
      <c r="I30" s="63"/>
      <c r="J30" s="63"/>
      <c r="K30" s="63"/>
      <c r="T30" s="105"/>
      <c r="AH30" s="63"/>
      <c r="AI30" s="63"/>
      <c r="AJ30" s="63"/>
      <c r="AK30" s="63"/>
      <c r="AL30" s="63"/>
      <c r="AM30" s="63"/>
      <c r="AN30" s="63"/>
      <c r="AO30" s="63"/>
      <c r="AP30" s="63"/>
      <c r="AQ30" s="63"/>
      <c r="AR30" s="63"/>
      <c r="AS30" s="63"/>
      <c r="AT30" s="63"/>
      <c r="AU30" s="63"/>
      <c r="AV30" s="63"/>
      <c r="AW30" s="63"/>
      <c r="AX30" s="63"/>
      <c r="AY30" s="63"/>
      <c r="AZ30" s="63"/>
      <c r="BA30" s="63"/>
      <c r="BB30" s="63"/>
      <c r="BC30" s="63"/>
    </row>
    <row r="31" spans="1:55" x14ac:dyDescent="0.35">
      <c r="A31" s="63"/>
      <c r="B31" s="27" t="str">
        <f t="shared" si="1"/>
        <v>Projektets kostnader för internfakturor</v>
      </c>
      <c r="C31" s="29"/>
      <c r="D31" s="28">
        <v>0</v>
      </c>
      <c r="E31" s="63"/>
      <c r="F31" s="63"/>
      <c r="G31" s="63"/>
      <c r="H31" s="63"/>
      <c r="I31" s="63"/>
      <c r="J31" s="63"/>
      <c r="K31" s="63"/>
      <c r="T31" s="105"/>
      <c r="AH31" s="63"/>
      <c r="AI31" s="63"/>
      <c r="AJ31" s="63"/>
      <c r="AK31" s="63"/>
      <c r="AL31" s="63"/>
      <c r="AM31" s="63"/>
      <c r="AN31" s="63"/>
      <c r="AO31" s="63"/>
      <c r="AP31" s="63"/>
      <c r="AQ31" s="63"/>
      <c r="AR31" s="63"/>
      <c r="AS31" s="63"/>
      <c r="AT31" s="63"/>
      <c r="AU31" s="63"/>
      <c r="AV31" s="63"/>
      <c r="AW31" s="63"/>
      <c r="AX31" s="63"/>
      <c r="AY31" s="63"/>
      <c r="AZ31" s="63"/>
      <c r="BA31" s="63"/>
      <c r="BB31" s="63"/>
      <c r="BC31" s="63"/>
    </row>
    <row r="32" spans="1:55" x14ac:dyDescent="0.35">
      <c r="A32" s="63"/>
      <c r="B32" s="27" t="str">
        <f>IF(H2="Svenska",T62,U62)</f>
        <v>Lokalkostnader</v>
      </c>
      <c r="C32" s="29"/>
      <c r="D32" s="120">
        <f>IF(H3="Nej",0,IF(H19=0,(D26)*G19,H19))</f>
        <v>0</v>
      </c>
      <c r="E32" s="63"/>
      <c r="F32" s="63"/>
      <c r="G32" s="63"/>
      <c r="H32" s="63"/>
      <c r="I32" s="63"/>
      <c r="J32" s="63"/>
      <c r="K32" s="63"/>
      <c r="T32" s="105"/>
      <c r="AH32" s="63"/>
      <c r="AI32" s="63"/>
      <c r="AJ32" s="63"/>
      <c r="AK32" s="63"/>
      <c r="AL32" s="63"/>
      <c r="AM32" s="63"/>
      <c r="AN32" s="63"/>
      <c r="AO32" s="63"/>
      <c r="AP32" s="63"/>
      <c r="AQ32" s="63"/>
      <c r="AR32" s="63"/>
      <c r="AS32" s="63"/>
      <c r="AT32" s="63"/>
      <c r="AU32" s="63"/>
      <c r="AV32" s="63"/>
      <c r="AW32" s="63"/>
      <c r="AX32" s="63"/>
      <c r="AY32" s="63"/>
      <c r="AZ32" s="63"/>
      <c r="BA32" s="63"/>
      <c r="BB32" s="63"/>
      <c r="BC32" s="63"/>
    </row>
    <row r="33" spans="1:55" x14ac:dyDescent="0.35">
      <c r="A33" s="63"/>
      <c r="B33" s="27" t="str">
        <f>IF(H2="Svenska",T63,U63)</f>
        <v>Indirekta kostnader UGEM</v>
      </c>
      <c r="C33" s="29"/>
      <c r="D33" s="120">
        <f>SUM(C19+C20+C21+C23)*G20</f>
        <v>0</v>
      </c>
      <c r="E33" s="63"/>
      <c r="F33" s="63"/>
      <c r="G33" s="63"/>
      <c r="H33" s="63"/>
      <c r="I33" s="63"/>
      <c r="J33" s="63"/>
      <c r="K33" s="63"/>
      <c r="T33" s="105"/>
      <c r="AH33" s="63"/>
      <c r="AI33" s="63"/>
      <c r="AJ33" s="63"/>
      <c r="AK33" s="63"/>
      <c r="AL33" s="63"/>
      <c r="AM33" s="63"/>
      <c r="AN33" s="63"/>
      <c r="AO33" s="63"/>
      <c r="AP33" s="63"/>
      <c r="AQ33" s="63"/>
      <c r="AR33" s="63"/>
      <c r="AS33" s="63"/>
      <c r="AT33" s="63"/>
      <c r="AU33" s="63"/>
      <c r="AV33" s="63"/>
      <c r="AW33" s="63"/>
      <c r="AX33" s="63"/>
      <c r="AY33" s="63"/>
      <c r="AZ33" s="63"/>
      <c r="BA33" s="63"/>
      <c r="BB33" s="63"/>
      <c r="BC33" s="63"/>
    </row>
    <row r="34" spans="1:55" ht="16" x14ac:dyDescent="0.45">
      <c r="A34" s="63"/>
      <c r="B34" s="27" t="str">
        <f>IF(H2="Svenska",T64,U64)</f>
        <v>Indirekta kostnader FGEM</v>
      </c>
      <c r="C34" s="29"/>
      <c r="D34" s="120">
        <f>SUM(C19+C20+C21+C23)*G21</f>
        <v>0</v>
      </c>
      <c r="E34" s="63"/>
      <c r="F34" s="63"/>
      <c r="G34" s="63"/>
      <c r="H34" s="63"/>
      <c r="I34" s="63"/>
      <c r="J34" s="63"/>
      <c r="K34" s="63"/>
      <c r="T34" s="58" t="s">
        <v>93</v>
      </c>
      <c r="U34" s="54" t="s">
        <v>94</v>
      </c>
      <c r="AF34" s="2">
        <f>IF(Inställningar!J5="EU31",1,0)</f>
        <v>0</v>
      </c>
      <c r="AH34" s="63"/>
      <c r="AI34" s="63"/>
      <c r="AJ34" s="63"/>
      <c r="AK34" s="63"/>
      <c r="AL34" s="63"/>
      <c r="AM34" s="63"/>
      <c r="AN34" s="63"/>
      <c r="AO34" s="63"/>
      <c r="AP34" s="63"/>
      <c r="AQ34" s="63"/>
      <c r="AR34" s="63"/>
      <c r="AS34" s="63"/>
      <c r="AT34" s="63"/>
      <c r="AU34" s="63"/>
      <c r="AV34" s="63"/>
      <c r="AW34" s="63"/>
      <c r="AX34" s="63"/>
      <c r="AY34" s="63"/>
      <c r="AZ34" s="63"/>
      <c r="BA34" s="63"/>
      <c r="BB34" s="63"/>
      <c r="BC34" s="63"/>
    </row>
    <row r="35" spans="1:55" ht="16" x14ac:dyDescent="0.45">
      <c r="A35" s="63"/>
      <c r="B35" s="27" t="str">
        <f>IF(H2="Svenska",T65,U65)</f>
        <v>Indirekta kostnader IGEM</v>
      </c>
      <c r="C35" s="29"/>
      <c r="D35" s="120">
        <f>(C19+C20+C21+C23)*G22</f>
        <v>0</v>
      </c>
      <c r="E35" s="63"/>
      <c r="F35" s="63"/>
      <c r="G35" s="173"/>
      <c r="H35" s="63"/>
      <c r="I35" s="63"/>
      <c r="J35" s="63"/>
      <c r="K35" s="63"/>
      <c r="T35" s="58" t="s">
        <v>95</v>
      </c>
      <c r="U35" s="54" t="s">
        <v>96</v>
      </c>
      <c r="AF35" s="4">
        <f>IF(AF34=1,Inställningar!E8,0)</f>
        <v>0</v>
      </c>
      <c r="AH35" s="63"/>
      <c r="AI35" s="63"/>
      <c r="AJ35" s="63"/>
      <c r="AK35" s="63"/>
      <c r="AL35" s="63"/>
      <c r="AM35" s="63"/>
      <c r="AN35" s="63"/>
      <c r="AO35" s="63"/>
      <c r="AP35" s="63"/>
      <c r="AQ35" s="63"/>
      <c r="AR35" s="63"/>
      <c r="AS35" s="63"/>
      <c r="AT35" s="63"/>
      <c r="AU35" s="63"/>
      <c r="AV35" s="63"/>
      <c r="AW35" s="63"/>
      <c r="AX35" s="63"/>
      <c r="AY35" s="63"/>
      <c r="AZ35" s="63"/>
      <c r="BA35" s="63"/>
      <c r="BB35" s="63"/>
      <c r="BC35" s="63"/>
    </row>
    <row r="36" spans="1:55" ht="16" x14ac:dyDescent="0.45">
      <c r="A36" s="63"/>
      <c r="B36" s="27" t="str">
        <f>IF(H2="Svenska",T66,U66)</f>
        <v>Medfinansiering UGEM</v>
      </c>
      <c r="C36" s="125">
        <f>SUM(C19+C20+C21+C23)*G18*G17</f>
        <v>0</v>
      </c>
      <c r="D36" s="29"/>
      <c r="E36" s="63"/>
      <c r="F36" s="63"/>
      <c r="G36" s="106"/>
      <c r="H36" s="63"/>
      <c r="I36" s="63"/>
      <c r="J36" s="63"/>
      <c r="K36" s="63"/>
      <c r="T36" s="58"/>
      <c r="U36" s="54"/>
      <c r="AF36" s="4"/>
      <c r="AH36" s="63"/>
      <c r="AI36" s="63"/>
      <c r="AJ36" s="63"/>
      <c r="AK36" s="63"/>
      <c r="AL36" s="63"/>
      <c r="AM36" s="63"/>
      <c r="AN36" s="63"/>
      <c r="AO36" s="63"/>
      <c r="AP36" s="63"/>
      <c r="AQ36" s="63"/>
      <c r="AR36" s="63"/>
      <c r="AS36" s="63"/>
      <c r="AT36" s="63"/>
      <c r="AU36" s="63"/>
      <c r="AV36" s="63"/>
      <c r="AW36" s="63"/>
      <c r="AX36" s="63"/>
      <c r="AY36" s="63"/>
      <c r="AZ36" s="63"/>
      <c r="BA36" s="63"/>
      <c r="BB36" s="63"/>
      <c r="BC36" s="63"/>
    </row>
    <row r="37" spans="1:55" ht="16.5" thickBot="1" x14ac:dyDescent="0.5">
      <c r="A37" s="63"/>
      <c r="B37" s="27" t="str">
        <f>IF(H2="Svenska",T67,U67)</f>
        <v>Medfinansiering FGEM</v>
      </c>
      <c r="C37" s="125">
        <f>SUM(C19+C20+C21+C23)*G21*G17</f>
        <v>0</v>
      </c>
      <c r="D37" s="29"/>
      <c r="E37" s="63"/>
      <c r="F37" s="63"/>
      <c r="G37" s="107"/>
      <c r="H37" s="63"/>
      <c r="I37" s="63"/>
      <c r="J37" s="63"/>
      <c r="K37" s="63"/>
      <c r="T37" s="18" t="s">
        <v>97</v>
      </c>
      <c r="U37" s="54" t="s">
        <v>98</v>
      </c>
      <c r="AH37" s="63"/>
      <c r="AI37" s="63"/>
      <c r="AJ37" s="63"/>
      <c r="AK37" s="63"/>
      <c r="AL37" s="63"/>
      <c r="AM37" s="63"/>
      <c r="AN37" s="63"/>
      <c r="AO37" s="63"/>
      <c r="AP37" s="63"/>
      <c r="AQ37" s="63"/>
      <c r="AR37" s="63"/>
      <c r="AS37" s="63"/>
      <c r="AT37" s="63"/>
      <c r="AU37" s="63"/>
      <c r="AV37" s="63"/>
      <c r="AW37" s="63"/>
      <c r="AX37" s="63"/>
      <c r="AY37" s="63"/>
      <c r="AZ37" s="63"/>
      <c r="BA37" s="63"/>
      <c r="BB37" s="63"/>
      <c r="BC37" s="63"/>
    </row>
    <row r="38" spans="1:55" x14ac:dyDescent="0.35">
      <c r="A38" s="63"/>
      <c r="B38" s="128" t="str">
        <f>IF(H2="Svenska",T68,U68)</f>
        <v>Summa</v>
      </c>
      <c r="C38" s="129">
        <f>SUM(C19:C37)</f>
        <v>0</v>
      </c>
      <c r="D38" s="129">
        <f>SUM(D19:D37)</f>
        <v>0</v>
      </c>
      <c r="E38" s="62"/>
      <c r="F38" s="229"/>
      <c r="G38" s="230"/>
      <c r="H38" s="63"/>
      <c r="I38" s="63"/>
      <c r="J38" s="63"/>
      <c r="K38" s="63"/>
      <c r="AH38" s="63"/>
      <c r="AI38" s="63"/>
      <c r="AJ38" s="63"/>
      <c r="AK38" s="63"/>
      <c r="AL38" s="63"/>
      <c r="AM38" s="63"/>
      <c r="AN38" s="63"/>
      <c r="AO38" s="63"/>
      <c r="AP38" s="63"/>
      <c r="AQ38" s="63"/>
      <c r="AR38" s="63"/>
      <c r="AS38" s="63"/>
      <c r="AT38" s="63"/>
      <c r="AU38" s="63"/>
      <c r="AV38" s="63"/>
      <c r="AW38" s="63"/>
      <c r="AX38" s="63"/>
      <c r="AY38" s="63"/>
      <c r="AZ38" s="63"/>
      <c r="BA38" s="63"/>
      <c r="BB38" s="63"/>
      <c r="BC38" s="63"/>
    </row>
    <row r="39" spans="1:55" x14ac:dyDescent="0.35">
      <c r="A39" s="63"/>
      <c r="B39" s="27"/>
      <c r="C39" s="130"/>
      <c r="D39" s="129"/>
      <c r="E39" s="63"/>
      <c r="F39" s="229"/>
      <c r="G39" s="231"/>
      <c r="H39" s="63"/>
      <c r="I39" s="63"/>
      <c r="J39" s="63"/>
      <c r="K39" s="63"/>
      <c r="T39" s="2" t="s">
        <v>99</v>
      </c>
      <c r="U39" s="59" t="s">
        <v>100</v>
      </c>
      <c r="AH39" s="63"/>
      <c r="AI39" s="63"/>
      <c r="AJ39" s="63"/>
      <c r="AK39" s="63"/>
      <c r="AL39" s="63"/>
      <c r="AM39" s="63"/>
      <c r="AN39" s="63"/>
      <c r="AO39" s="63"/>
      <c r="AP39" s="63"/>
      <c r="AQ39" s="63"/>
      <c r="AR39" s="63"/>
      <c r="AS39" s="63"/>
      <c r="AT39" s="63"/>
      <c r="AU39" s="63"/>
      <c r="AV39" s="63"/>
      <c r="AW39" s="63"/>
      <c r="AX39" s="63"/>
      <c r="AY39" s="63"/>
      <c r="AZ39" s="63"/>
      <c r="BA39" s="63"/>
      <c r="BB39" s="63"/>
      <c r="BC39" s="63"/>
    </row>
    <row r="40" spans="1:55" ht="16.5" x14ac:dyDescent="0.45">
      <c r="A40" s="63"/>
      <c r="B40" s="63"/>
      <c r="C40" s="62"/>
      <c r="D40" s="62"/>
      <c r="E40" s="63"/>
      <c r="F40" s="63"/>
      <c r="G40" s="174"/>
      <c r="H40" s="63"/>
      <c r="I40" s="62"/>
      <c r="J40" s="63"/>
      <c r="K40" s="63"/>
      <c r="T40" s="55" t="s">
        <v>101</v>
      </c>
      <c r="U40" s="54" t="s">
        <v>102</v>
      </c>
      <c r="AH40" s="63"/>
      <c r="AI40" s="63"/>
      <c r="AJ40" s="63"/>
      <c r="AK40" s="63"/>
      <c r="AL40" s="63"/>
      <c r="AM40" s="63"/>
      <c r="AN40" s="63"/>
      <c r="AO40" s="63"/>
      <c r="AP40" s="63"/>
      <c r="AQ40" s="63"/>
      <c r="AR40" s="63"/>
      <c r="AS40" s="63"/>
      <c r="AT40" s="63"/>
      <c r="AU40" s="63"/>
      <c r="AV40" s="63"/>
      <c r="AW40" s="63"/>
      <c r="AX40" s="63"/>
      <c r="AY40" s="63"/>
      <c r="AZ40" s="63"/>
      <c r="BA40" s="63"/>
      <c r="BB40" s="63"/>
      <c r="BC40" s="63"/>
    </row>
    <row r="41" spans="1:55" ht="16" x14ac:dyDescent="0.45">
      <c r="A41" s="63"/>
      <c r="B41" s="27" t="str">
        <f>IF(H2="Svenska",T70,U70)</f>
        <v>Återstår för institutionen att medfinansiera</v>
      </c>
      <c r="C41" s="225">
        <f>IFERROR((D38-C38),0)</f>
        <v>0</v>
      </c>
      <c r="D41" s="226"/>
      <c r="E41" s="63"/>
      <c r="F41" s="63"/>
      <c r="G41" s="63"/>
      <c r="H41" s="63"/>
      <c r="I41" s="62"/>
      <c r="J41" s="63"/>
      <c r="K41" s="63"/>
      <c r="T41" s="60" t="s">
        <v>103</v>
      </c>
      <c r="U41" s="54" t="s">
        <v>104</v>
      </c>
      <c r="AH41" s="63"/>
      <c r="AI41" s="63" t="s">
        <v>105</v>
      </c>
      <c r="AJ41" s="63"/>
      <c r="AK41" s="63"/>
      <c r="AL41" s="63"/>
      <c r="AM41" s="63"/>
      <c r="AN41" s="63"/>
      <c r="AO41" s="63"/>
      <c r="AP41" s="63"/>
      <c r="AQ41" s="63"/>
      <c r="AR41" s="63"/>
      <c r="AS41" s="63"/>
      <c r="AT41" s="63"/>
      <c r="AU41" s="63"/>
      <c r="AV41" s="63"/>
      <c r="AW41" s="63"/>
      <c r="AX41" s="63"/>
      <c r="AY41" s="63"/>
      <c r="AZ41" s="63"/>
      <c r="BA41" s="63"/>
      <c r="BB41" s="63"/>
      <c r="BC41" s="63"/>
    </row>
    <row r="42" spans="1:55" ht="16" x14ac:dyDescent="0.45">
      <c r="A42" s="63"/>
      <c r="B42" s="63"/>
      <c r="C42" s="62"/>
      <c r="D42" s="62"/>
      <c r="E42" s="62"/>
      <c r="F42" s="63"/>
      <c r="G42" s="63"/>
      <c r="H42" s="63"/>
      <c r="I42" s="62"/>
      <c r="J42" s="63"/>
      <c r="K42" s="63"/>
      <c r="T42" s="2" t="s">
        <v>106</v>
      </c>
      <c r="U42" s="54" t="s">
        <v>107</v>
      </c>
      <c r="AH42" s="63"/>
      <c r="AI42" s="63"/>
      <c r="AJ42" s="63"/>
      <c r="AK42" s="63"/>
      <c r="AL42" s="63"/>
      <c r="AM42" s="63"/>
      <c r="AN42" s="63"/>
      <c r="AO42" s="63"/>
      <c r="AP42" s="63"/>
      <c r="AQ42" s="63"/>
      <c r="AR42" s="63"/>
      <c r="AS42" s="63"/>
      <c r="AT42" s="63"/>
      <c r="AU42" s="63"/>
      <c r="AV42" s="63"/>
      <c r="AW42" s="63"/>
      <c r="AX42" s="63"/>
      <c r="AY42" s="63"/>
      <c r="AZ42" s="63"/>
      <c r="BA42" s="63"/>
      <c r="BB42" s="63"/>
      <c r="BC42" s="63"/>
    </row>
    <row r="43" spans="1:55" ht="16" x14ac:dyDescent="0.45">
      <c r="A43" s="63"/>
      <c r="B43" s="63"/>
      <c r="C43" s="62"/>
      <c r="D43" s="62"/>
      <c r="E43" s="63"/>
      <c r="F43" s="63"/>
      <c r="G43" s="63"/>
      <c r="H43" s="63"/>
      <c r="I43" s="62"/>
      <c r="J43" s="63"/>
      <c r="K43" s="63"/>
      <c r="U43" s="54"/>
      <c r="AH43" s="63"/>
      <c r="AI43" s="63"/>
      <c r="AJ43" s="63"/>
      <c r="AK43" s="63"/>
      <c r="AL43" s="63"/>
      <c r="AM43" s="63"/>
      <c r="AN43" s="63"/>
      <c r="AO43" s="63"/>
      <c r="AP43" s="63"/>
      <c r="AQ43" s="63"/>
      <c r="AR43" s="63"/>
      <c r="AS43" s="63"/>
      <c r="AT43" s="63"/>
      <c r="AU43" s="63"/>
      <c r="AV43" s="63"/>
      <c r="AW43" s="63"/>
      <c r="AX43" s="63"/>
      <c r="AY43" s="63"/>
      <c r="AZ43" s="63"/>
      <c r="BA43" s="63"/>
      <c r="BB43" s="63"/>
      <c r="BC43" s="63"/>
    </row>
    <row r="44" spans="1:55" ht="16" x14ac:dyDescent="0.45">
      <c r="A44" s="63"/>
      <c r="B44" s="63" t="str">
        <f>IF(H2="Svenska",T73,U73)</f>
        <v>Varav differens i OH</v>
      </c>
      <c r="C44" s="62"/>
      <c r="D44" s="62">
        <f>D38-C38-D32</f>
        <v>0</v>
      </c>
      <c r="E44" s="63"/>
      <c r="F44" s="63"/>
      <c r="G44" s="63"/>
      <c r="H44" s="63"/>
      <c r="I44" s="62"/>
      <c r="J44" s="63"/>
      <c r="K44" s="63"/>
      <c r="T44" s="2" t="s">
        <v>20</v>
      </c>
      <c r="U44" s="54" t="s">
        <v>108</v>
      </c>
      <c r="AH44" s="63"/>
      <c r="AI44" s="63"/>
      <c r="AJ44" s="63"/>
      <c r="AK44" s="63"/>
      <c r="AL44" s="63"/>
      <c r="AM44" s="63"/>
      <c r="AN44" s="63"/>
      <c r="AO44" s="63"/>
      <c r="AP44" s="63"/>
      <c r="AQ44" s="63"/>
      <c r="AR44" s="63"/>
      <c r="AS44" s="63"/>
      <c r="AT44" s="63"/>
      <c r="AU44" s="63"/>
      <c r="AV44" s="63"/>
      <c r="AW44" s="63"/>
      <c r="AX44" s="63"/>
      <c r="AY44" s="63"/>
      <c r="AZ44" s="63"/>
      <c r="BA44" s="63"/>
      <c r="BB44" s="63"/>
      <c r="BC44" s="63"/>
    </row>
    <row r="45" spans="1:55" ht="16" x14ac:dyDescent="0.45">
      <c r="A45" s="63"/>
      <c r="B45" s="63" t="str">
        <f>IF(H2="Svenska",T74,U74)</f>
        <v>Varav differens i lokaler</v>
      </c>
      <c r="C45" s="62"/>
      <c r="D45" s="62">
        <f>D32</f>
        <v>0</v>
      </c>
      <c r="E45" s="62"/>
      <c r="F45" s="63"/>
      <c r="G45" s="63"/>
      <c r="H45" s="63"/>
      <c r="I45" s="62"/>
      <c r="J45" s="63"/>
      <c r="K45" s="63"/>
      <c r="T45" s="2" t="s">
        <v>109</v>
      </c>
      <c r="U45" s="54" t="s">
        <v>110</v>
      </c>
      <c r="AH45" s="63"/>
      <c r="AI45" s="63"/>
      <c r="AJ45" s="63"/>
      <c r="AK45" s="63"/>
      <c r="AL45" s="63"/>
      <c r="AM45" s="63"/>
      <c r="AN45" s="63"/>
      <c r="AO45" s="63"/>
      <c r="AP45" s="63"/>
      <c r="AQ45" s="63"/>
      <c r="AR45" s="63"/>
      <c r="AS45" s="63"/>
      <c r="AT45" s="63"/>
      <c r="AU45" s="63"/>
      <c r="AV45" s="63"/>
      <c r="AW45" s="63"/>
      <c r="AX45" s="63"/>
      <c r="AY45" s="63"/>
      <c r="AZ45" s="63"/>
      <c r="BA45" s="63"/>
      <c r="BB45" s="63"/>
      <c r="BC45" s="63"/>
    </row>
    <row r="46" spans="1:55" ht="16.5" thickBot="1" x14ac:dyDescent="0.5">
      <c r="A46" s="63"/>
      <c r="B46" s="175" t="str">
        <f>IF(H2="Svenska",T75,U75)</f>
        <v>Varav medfinansiering</v>
      </c>
      <c r="C46" s="176"/>
      <c r="D46" s="176">
        <f>IFERROR((C19+C25)*(1-G26)+D41,0)</f>
        <v>0</v>
      </c>
      <c r="E46" s="63"/>
      <c r="F46" s="63"/>
      <c r="G46" s="63"/>
      <c r="H46" s="63"/>
      <c r="I46" s="62"/>
      <c r="J46" s="63"/>
      <c r="K46" s="63"/>
      <c r="T46" s="2" t="s">
        <v>111</v>
      </c>
      <c r="U46" s="54" t="s">
        <v>112</v>
      </c>
      <c r="AH46" s="63"/>
      <c r="AI46" s="63"/>
      <c r="AJ46" s="63"/>
      <c r="AK46" s="63"/>
      <c r="AL46" s="63"/>
      <c r="AM46" s="63"/>
      <c r="AN46" s="63"/>
      <c r="AO46" s="63"/>
      <c r="AP46" s="63"/>
      <c r="AQ46" s="63"/>
      <c r="AR46" s="63"/>
      <c r="AS46" s="63"/>
      <c r="AT46" s="63"/>
      <c r="AU46" s="63"/>
      <c r="AV46" s="63"/>
      <c r="AW46" s="63"/>
      <c r="AX46" s="63"/>
      <c r="AY46" s="63"/>
      <c r="AZ46" s="63"/>
      <c r="BA46" s="63"/>
      <c r="BB46" s="63"/>
      <c r="BC46" s="63"/>
    </row>
    <row r="47" spans="1:55" ht="16.5" thickTop="1" x14ac:dyDescent="0.45">
      <c r="A47" s="63"/>
      <c r="B47" s="63"/>
      <c r="C47" s="62"/>
      <c r="D47" s="160">
        <f>SUM(D44:D46)</f>
        <v>0</v>
      </c>
      <c r="E47" s="63"/>
      <c r="F47" s="63"/>
      <c r="G47" s="63"/>
      <c r="H47" s="63"/>
      <c r="I47" s="62"/>
      <c r="J47" s="63"/>
      <c r="K47" s="63"/>
      <c r="T47" s="2" t="s">
        <v>113</v>
      </c>
      <c r="U47" s="54" t="s">
        <v>114</v>
      </c>
      <c r="AH47" s="63"/>
      <c r="AI47" s="63"/>
      <c r="AJ47" s="63"/>
      <c r="AK47" s="63"/>
      <c r="AL47" s="63"/>
      <c r="AM47" s="63"/>
      <c r="AN47" s="63"/>
      <c r="AO47" s="63"/>
      <c r="AP47" s="63"/>
      <c r="AQ47" s="63"/>
      <c r="AR47" s="63"/>
      <c r="AS47" s="63"/>
      <c r="AT47" s="63"/>
      <c r="AU47" s="63"/>
      <c r="AV47" s="63"/>
      <c r="AW47" s="63"/>
      <c r="AX47" s="63"/>
      <c r="AY47" s="63"/>
      <c r="AZ47" s="63"/>
      <c r="BA47" s="63"/>
      <c r="BB47" s="63"/>
      <c r="BC47" s="63"/>
    </row>
    <row r="48" spans="1:55" ht="16" x14ac:dyDescent="0.45">
      <c r="A48" s="63"/>
      <c r="B48" s="63"/>
      <c r="C48" s="62"/>
      <c r="D48" s="62"/>
      <c r="E48" s="63"/>
      <c r="F48" s="63"/>
      <c r="G48" s="63"/>
      <c r="H48" s="63"/>
      <c r="I48" s="63"/>
      <c r="J48" s="63"/>
      <c r="K48" s="63"/>
      <c r="T48" s="2" t="s">
        <v>115</v>
      </c>
      <c r="U48" s="54" t="s">
        <v>116</v>
      </c>
      <c r="AH48" s="63"/>
      <c r="AI48" s="63"/>
      <c r="AJ48" s="63"/>
      <c r="AK48" s="63"/>
      <c r="AL48" s="63"/>
      <c r="AM48" s="63"/>
      <c r="AN48" s="63"/>
      <c r="AO48" s="63"/>
      <c r="AP48" s="63"/>
      <c r="AQ48" s="63"/>
      <c r="AR48" s="63"/>
      <c r="AS48" s="63"/>
      <c r="AT48" s="63"/>
      <c r="AU48" s="63"/>
      <c r="AV48" s="63"/>
      <c r="AW48" s="63"/>
      <c r="AX48" s="63"/>
      <c r="AY48" s="63"/>
      <c r="AZ48" s="63"/>
      <c r="BA48" s="63"/>
      <c r="BB48" s="63"/>
      <c r="BC48" s="63"/>
    </row>
    <row r="49" spans="1:55" ht="16" x14ac:dyDescent="0.45">
      <c r="A49" s="63"/>
      <c r="B49" s="63"/>
      <c r="C49" s="62"/>
      <c r="D49" s="62"/>
      <c r="E49" s="87"/>
      <c r="F49" s="63"/>
      <c r="G49" s="63"/>
      <c r="H49" s="63"/>
      <c r="I49" s="63"/>
      <c r="J49" s="63"/>
      <c r="K49" s="63"/>
      <c r="T49" s="2" t="s">
        <v>117</v>
      </c>
      <c r="U49" s="54" t="s">
        <v>118</v>
      </c>
      <c r="AH49" s="63"/>
      <c r="AI49" s="63"/>
      <c r="AJ49" s="63"/>
      <c r="AK49" s="63"/>
      <c r="AL49" s="63"/>
      <c r="AM49" s="63"/>
      <c r="AN49" s="63"/>
      <c r="AO49" s="63"/>
      <c r="AP49" s="63"/>
      <c r="AQ49" s="63"/>
      <c r="AR49" s="63"/>
      <c r="AS49" s="63"/>
      <c r="AT49" s="63"/>
      <c r="AU49" s="63"/>
      <c r="AV49" s="63"/>
      <c r="AW49" s="63"/>
      <c r="AX49" s="63"/>
      <c r="AY49" s="63"/>
      <c r="AZ49" s="63"/>
      <c r="BA49" s="63"/>
      <c r="BB49" s="63"/>
      <c r="BC49" s="63"/>
    </row>
    <row r="50" spans="1:55" ht="16" x14ac:dyDescent="0.45">
      <c r="A50" s="63"/>
      <c r="B50" s="63"/>
      <c r="C50" s="63"/>
      <c r="D50" s="63"/>
      <c r="E50" s="87"/>
      <c r="F50" s="63"/>
      <c r="G50" s="63"/>
      <c r="H50" s="63"/>
      <c r="I50" s="63"/>
      <c r="J50" s="63"/>
      <c r="K50" s="63"/>
      <c r="T50" s="2" t="s">
        <v>119</v>
      </c>
      <c r="U50" s="54" t="s">
        <v>120</v>
      </c>
      <c r="AH50" s="63"/>
      <c r="AI50" s="63"/>
      <c r="AJ50" s="63"/>
      <c r="AK50" s="63"/>
      <c r="AL50" s="63"/>
      <c r="AM50" s="63"/>
      <c r="AN50" s="63"/>
      <c r="AO50" s="63"/>
      <c r="AP50" s="63"/>
      <c r="AQ50" s="63"/>
      <c r="AR50" s="63"/>
      <c r="AS50" s="63"/>
      <c r="AT50" s="63"/>
      <c r="AU50" s="63"/>
      <c r="AV50" s="63"/>
      <c r="AW50" s="63"/>
      <c r="AX50" s="63"/>
      <c r="AY50" s="63"/>
      <c r="AZ50" s="63"/>
      <c r="BA50" s="63"/>
      <c r="BB50" s="63"/>
      <c r="BC50" s="63"/>
    </row>
    <row r="51" spans="1:55" x14ac:dyDescent="0.35">
      <c r="A51" s="63"/>
      <c r="B51" s="63"/>
      <c r="C51" s="62"/>
      <c r="D51" s="62"/>
      <c r="E51" s="87"/>
      <c r="F51" s="63"/>
      <c r="G51" s="63"/>
      <c r="H51" s="63"/>
      <c r="I51" s="63"/>
      <c r="J51" s="63"/>
      <c r="K51" s="63"/>
      <c r="AH51" s="63"/>
      <c r="AI51" s="63"/>
      <c r="AJ51" s="63"/>
      <c r="AK51" s="63"/>
      <c r="AL51" s="63"/>
      <c r="AM51" s="63"/>
      <c r="AN51" s="63"/>
      <c r="AO51" s="63"/>
      <c r="AP51" s="63"/>
      <c r="AQ51" s="63"/>
      <c r="AR51" s="63"/>
      <c r="AS51" s="63"/>
      <c r="AT51" s="63"/>
      <c r="AU51" s="63"/>
      <c r="AV51" s="63"/>
      <c r="AW51" s="63"/>
      <c r="AX51" s="63"/>
      <c r="AY51" s="63"/>
      <c r="AZ51" s="63"/>
      <c r="BA51" s="63"/>
      <c r="BB51" s="63"/>
      <c r="BC51" s="63"/>
    </row>
    <row r="52" spans="1:55" x14ac:dyDescent="0.35">
      <c r="A52" s="63"/>
      <c r="B52" s="63"/>
      <c r="C52" s="62"/>
      <c r="D52" s="62"/>
      <c r="E52" s="63"/>
      <c r="F52" s="63"/>
      <c r="G52" s="63"/>
      <c r="H52" s="63"/>
      <c r="I52" s="63"/>
      <c r="J52" s="63"/>
      <c r="K52" s="63"/>
      <c r="AH52" s="63"/>
      <c r="AI52" s="63"/>
      <c r="AJ52" s="63"/>
      <c r="AK52" s="63"/>
      <c r="AL52" s="63"/>
      <c r="AM52" s="63"/>
      <c r="AN52" s="63"/>
      <c r="AO52" s="63"/>
      <c r="AP52" s="63"/>
      <c r="AQ52" s="63"/>
      <c r="AR52" s="63"/>
      <c r="AS52" s="63"/>
      <c r="AT52" s="63"/>
      <c r="AU52" s="63"/>
      <c r="AV52" s="63"/>
      <c r="AW52" s="63"/>
      <c r="AX52" s="63"/>
      <c r="AY52" s="63"/>
      <c r="AZ52" s="63"/>
      <c r="BA52" s="63"/>
      <c r="BB52" s="63"/>
      <c r="BC52" s="63"/>
    </row>
    <row r="53" spans="1:55" ht="16" x14ac:dyDescent="0.45">
      <c r="A53" s="63"/>
      <c r="B53" s="63"/>
      <c r="C53" s="62"/>
      <c r="D53" s="62"/>
      <c r="E53" s="63"/>
      <c r="F53" s="63"/>
      <c r="G53" s="63"/>
      <c r="H53" s="63"/>
      <c r="I53" s="63"/>
      <c r="J53" s="63"/>
      <c r="K53" s="63"/>
      <c r="T53" s="2" t="s">
        <v>121</v>
      </c>
      <c r="U53" s="54" t="s">
        <v>122</v>
      </c>
      <c r="AH53" s="63"/>
      <c r="AI53" s="63"/>
      <c r="AJ53" s="63"/>
      <c r="AK53" s="63"/>
      <c r="AL53" s="63"/>
      <c r="AM53" s="63"/>
      <c r="AN53" s="63"/>
      <c r="AO53" s="63"/>
      <c r="AP53" s="63"/>
      <c r="AQ53" s="63"/>
      <c r="AR53" s="63"/>
      <c r="AS53" s="63"/>
      <c r="AT53" s="63"/>
      <c r="AU53" s="63"/>
      <c r="AV53" s="63"/>
      <c r="AW53" s="63"/>
      <c r="AX53" s="63"/>
      <c r="AY53" s="63"/>
      <c r="AZ53" s="63"/>
      <c r="BA53" s="63"/>
      <c r="BB53" s="63"/>
      <c r="BC53" s="63"/>
    </row>
    <row r="54" spans="1:55" x14ac:dyDescent="0.35">
      <c r="A54" s="63"/>
      <c r="B54" s="63"/>
      <c r="C54" s="62"/>
      <c r="D54" s="62"/>
      <c r="E54" s="63"/>
      <c r="F54" s="63"/>
      <c r="G54" s="63"/>
      <c r="H54" s="63"/>
      <c r="I54" s="63"/>
      <c r="J54" s="63"/>
      <c r="K54" s="63"/>
      <c r="AH54" s="63"/>
      <c r="AI54" s="63"/>
      <c r="AJ54" s="63"/>
      <c r="AK54" s="63"/>
      <c r="AL54" s="63"/>
      <c r="AM54" s="63"/>
      <c r="AN54" s="63"/>
      <c r="AO54" s="63"/>
      <c r="AP54" s="63"/>
      <c r="AQ54" s="63"/>
      <c r="AR54" s="63"/>
      <c r="AS54" s="63"/>
      <c r="AT54" s="63"/>
      <c r="AU54" s="63"/>
      <c r="AV54" s="63"/>
      <c r="AW54" s="63"/>
      <c r="AX54" s="63"/>
      <c r="AY54" s="63"/>
      <c r="AZ54" s="63"/>
      <c r="BA54" s="63"/>
      <c r="BB54" s="63"/>
      <c r="BC54" s="63"/>
    </row>
    <row r="55" spans="1:55" ht="16" x14ac:dyDescent="0.45">
      <c r="A55" s="63"/>
      <c r="B55" s="63"/>
      <c r="C55" s="62"/>
      <c r="D55" s="62"/>
      <c r="E55" s="63"/>
      <c r="F55" s="63"/>
      <c r="G55" s="63"/>
      <c r="H55" s="63"/>
      <c r="I55" s="63"/>
      <c r="J55" s="63"/>
      <c r="K55" s="63"/>
      <c r="T55" s="2" t="s">
        <v>123</v>
      </c>
      <c r="U55" s="54" t="s">
        <v>124</v>
      </c>
      <c r="AH55" s="63"/>
      <c r="AI55" s="63"/>
      <c r="AJ55" s="63"/>
      <c r="AK55" s="63"/>
      <c r="AL55" s="63"/>
      <c r="AM55" s="63"/>
      <c r="AN55" s="63"/>
      <c r="AO55" s="63"/>
      <c r="AP55" s="63"/>
      <c r="AQ55" s="63"/>
      <c r="AR55" s="63"/>
      <c r="AS55" s="63"/>
      <c r="AT55" s="63"/>
      <c r="AU55" s="63"/>
      <c r="AV55" s="63"/>
      <c r="AW55" s="63"/>
      <c r="AX55" s="63"/>
      <c r="AY55" s="63"/>
      <c r="AZ55" s="63"/>
      <c r="BA55" s="63"/>
      <c r="BB55" s="63"/>
      <c r="BC55" s="63"/>
    </row>
    <row r="56" spans="1:55" ht="16" x14ac:dyDescent="0.45">
      <c r="A56" s="63"/>
      <c r="B56" s="63"/>
      <c r="C56" s="62"/>
      <c r="D56" s="62"/>
      <c r="E56" s="63"/>
      <c r="F56" s="63"/>
      <c r="G56" s="63"/>
      <c r="H56" s="63"/>
      <c r="I56" s="63"/>
      <c r="J56" s="63"/>
      <c r="K56" s="63"/>
      <c r="T56" s="2" t="s">
        <v>125</v>
      </c>
      <c r="U56" s="54" t="s">
        <v>126</v>
      </c>
      <c r="AH56" s="63"/>
      <c r="AI56" s="63"/>
      <c r="AJ56" s="63"/>
      <c r="AK56" s="63"/>
      <c r="AL56" s="63"/>
      <c r="AM56" s="63"/>
      <c r="AN56" s="63"/>
      <c r="AO56" s="63"/>
      <c r="AP56" s="63"/>
      <c r="AQ56" s="63"/>
      <c r="AR56" s="63"/>
      <c r="AS56" s="63"/>
      <c r="AT56" s="63"/>
      <c r="AU56" s="63"/>
      <c r="AV56" s="63"/>
      <c r="AW56" s="63"/>
      <c r="AX56" s="63"/>
      <c r="AY56" s="63"/>
      <c r="AZ56" s="63"/>
      <c r="BA56" s="63"/>
      <c r="BB56" s="63"/>
      <c r="BC56" s="63"/>
    </row>
    <row r="57" spans="1:55" x14ac:dyDescent="0.35">
      <c r="A57" s="63"/>
      <c r="B57" s="63"/>
      <c r="C57" s="62"/>
      <c r="D57" s="62"/>
      <c r="E57" s="63"/>
      <c r="F57" s="63"/>
      <c r="G57" s="63"/>
      <c r="H57" s="63"/>
      <c r="I57" s="63"/>
      <c r="J57" s="63"/>
      <c r="K57" s="63"/>
      <c r="AH57" s="63"/>
      <c r="AI57" s="63"/>
      <c r="AJ57" s="63"/>
      <c r="AK57" s="63"/>
      <c r="AL57" s="63"/>
      <c r="AM57" s="63"/>
      <c r="AN57" s="63"/>
      <c r="AO57" s="63"/>
      <c r="AP57" s="63"/>
      <c r="AQ57" s="63"/>
      <c r="AR57" s="63"/>
      <c r="AS57" s="63"/>
      <c r="AT57" s="63"/>
      <c r="AU57" s="63"/>
      <c r="AV57" s="63"/>
      <c r="AW57" s="63"/>
      <c r="AX57" s="63"/>
      <c r="AY57" s="63"/>
      <c r="AZ57" s="63"/>
      <c r="BA57" s="63"/>
      <c r="BB57" s="63"/>
      <c r="BC57" s="63"/>
    </row>
    <row r="58" spans="1:55" ht="16" x14ac:dyDescent="0.45">
      <c r="A58" s="63"/>
      <c r="B58" s="63"/>
      <c r="C58" s="63"/>
      <c r="D58" s="63"/>
      <c r="E58" s="63"/>
      <c r="F58" s="63"/>
      <c r="G58" s="63"/>
      <c r="H58" s="63"/>
      <c r="I58" s="63"/>
      <c r="J58" s="63"/>
      <c r="K58" s="63"/>
      <c r="T58" s="2" t="s">
        <v>127</v>
      </c>
      <c r="U58" s="54" t="s">
        <v>128</v>
      </c>
      <c r="AH58" s="63"/>
      <c r="AI58" s="63"/>
      <c r="AJ58" s="63"/>
      <c r="AK58" s="63"/>
      <c r="AL58" s="63"/>
      <c r="AM58" s="63"/>
      <c r="AN58" s="63"/>
      <c r="AO58" s="63"/>
      <c r="AP58" s="63"/>
      <c r="AQ58" s="63"/>
      <c r="AR58" s="63"/>
      <c r="AS58" s="63"/>
      <c r="AT58" s="63"/>
      <c r="AU58" s="63"/>
      <c r="AV58" s="63"/>
      <c r="AW58" s="63"/>
      <c r="AX58" s="63"/>
      <c r="AY58" s="63"/>
      <c r="AZ58" s="63"/>
      <c r="BA58" s="63"/>
      <c r="BB58" s="63"/>
      <c r="BC58" s="63"/>
    </row>
    <row r="59" spans="1:55" ht="16" x14ac:dyDescent="0.45">
      <c r="A59" s="63"/>
      <c r="B59" s="63"/>
      <c r="C59" s="63"/>
      <c r="D59" s="63"/>
      <c r="E59" s="63"/>
      <c r="F59" s="63"/>
      <c r="G59" s="63"/>
      <c r="H59" s="63"/>
      <c r="I59" s="63"/>
      <c r="J59" s="63"/>
      <c r="K59" s="63"/>
      <c r="T59" s="2" t="s">
        <v>71</v>
      </c>
      <c r="U59" s="54" t="s">
        <v>129</v>
      </c>
      <c r="AH59" s="63"/>
      <c r="AI59" s="63"/>
      <c r="AJ59" s="63"/>
      <c r="AK59" s="63"/>
      <c r="AL59" s="63"/>
      <c r="AM59" s="63"/>
      <c r="AN59" s="63"/>
      <c r="AO59" s="63"/>
      <c r="AP59" s="63"/>
      <c r="AQ59" s="63"/>
      <c r="AR59" s="63"/>
      <c r="AS59" s="63"/>
      <c r="AT59" s="63"/>
      <c r="AU59" s="63"/>
      <c r="AV59" s="63"/>
      <c r="AW59" s="63"/>
      <c r="AX59" s="63"/>
      <c r="AY59" s="63"/>
      <c r="AZ59" s="63"/>
      <c r="BA59" s="63"/>
      <c r="BB59" s="63"/>
      <c r="BC59" s="63"/>
    </row>
    <row r="60" spans="1:55" ht="16" x14ac:dyDescent="0.45">
      <c r="A60" s="63"/>
      <c r="B60" s="63"/>
      <c r="C60" s="62"/>
      <c r="D60" s="62"/>
      <c r="E60" s="63"/>
      <c r="F60" s="63"/>
      <c r="G60" s="63"/>
      <c r="H60" s="63"/>
      <c r="I60" s="63"/>
      <c r="J60" s="63"/>
      <c r="K60" s="63"/>
      <c r="T60" s="2" t="s">
        <v>66</v>
      </c>
      <c r="U60" s="54" t="s">
        <v>130</v>
      </c>
      <c r="AH60" s="63"/>
      <c r="AI60" s="63"/>
      <c r="AJ60" s="63"/>
      <c r="AK60" s="63"/>
      <c r="AL60" s="63"/>
      <c r="AM60" s="63"/>
      <c r="AN60" s="63"/>
      <c r="AO60" s="63"/>
      <c r="AP60" s="63"/>
      <c r="AQ60" s="63"/>
      <c r="AR60" s="63"/>
      <c r="AS60" s="63"/>
      <c r="AT60" s="63"/>
      <c r="AU60" s="63"/>
      <c r="AV60" s="63"/>
      <c r="AW60" s="63"/>
      <c r="AX60" s="63"/>
      <c r="AY60" s="63"/>
      <c r="AZ60" s="63"/>
      <c r="BA60" s="63"/>
      <c r="BB60" s="63"/>
      <c r="BC60" s="63"/>
    </row>
    <row r="61" spans="1:55" ht="16" x14ac:dyDescent="0.45">
      <c r="A61" s="63"/>
      <c r="B61" s="63"/>
      <c r="C61" s="62"/>
      <c r="D61" s="62"/>
      <c r="E61" s="63"/>
      <c r="F61" s="63"/>
      <c r="G61" s="63"/>
      <c r="H61" s="63"/>
      <c r="I61" s="63"/>
      <c r="J61" s="63"/>
      <c r="K61" s="63"/>
      <c r="T61" s="2" t="s">
        <v>67</v>
      </c>
      <c r="U61" s="54" t="s">
        <v>131</v>
      </c>
      <c r="AH61" s="63"/>
      <c r="AI61" s="63"/>
      <c r="AJ61" s="63"/>
      <c r="AK61" s="63"/>
      <c r="AL61" s="63"/>
      <c r="AM61" s="63"/>
      <c r="AN61" s="63"/>
      <c r="AO61" s="63"/>
      <c r="AP61" s="63"/>
      <c r="AQ61" s="63"/>
      <c r="AR61" s="63"/>
      <c r="AS61" s="63"/>
      <c r="AT61" s="63"/>
      <c r="AU61" s="63"/>
      <c r="AV61" s="63"/>
      <c r="AW61" s="63"/>
      <c r="AX61" s="63"/>
      <c r="AY61" s="63"/>
      <c r="AZ61" s="63"/>
      <c r="BA61" s="63"/>
      <c r="BB61" s="63"/>
      <c r="BC61" s="63"/>
    </row>
    <row r="62" spans="1:55" ht="16" x14ac:dyDescent="0.45">
      <c r="A62" s="63"/>
      <c r="B62" s="63"/>
      <c r="C62" s="62"/>
      <c r="D62" s="62"/>
      <c r="E62" s="63"/>
      <c r="F62" s="63"/>
      <c r="G62" s="63"/>
      <c r="H62" s="63"/>
      <c r="I62" s="63"/>
      <c r="J62" s="63"/>
      <c r="K62" s="63"/>
      <c r="T62" s="2" t="s">
        <v>132</v>
      </c>
      <c r="U62" s="54" t="s">
        <v>133</v>
      </c>
      <c r="AH62" s="63"/>
      <c r="AI62" s="63"/>
      <c r="AJ62" s="63"/>
      <c r="AK62" s="63"/>
      <c r="AL62" s="63"/>
      <c r="AM62" s="63"/>
      <c r="AN62" s="63"/>
      <c r="AO62" s="63"/>
      <c r="AP62" s="63"/>
      <c r="AQ62" s="63"/>
      <c r="AR62" s="63"/>
      <c r="AS62" s="63"/>
      <c r="AT62" s="63"/>
      <c r="AU62" s="63"/>
      <c r="AV62" s="63"/>
      <c r="AW62" s="63"/>
      <c r="AX62" s="63"/>
      <c r="AY62" s="63"/>
      <c r="AZ62" s="63"/>
      <c r="BA62" s="63"/>
      <c r="BB62" s="63"/>
      <c r="BC62" s="63"/>
    </row>
    <row r="63" spans="1:55" ht="16" x14ac:dyDescent="0.45">
      <c r="A63" s="63"/>
      <c r="B63" s="63"/>
      <c r="C63" s="62"/>
      <c r="D63" s="62"/>
      <c r="E63" s="63"/>
      <c r="F63" s="63"/>
      <c r="G63" s="63"/>
      <c r="H63" s="63"/>
      <c r="I63" s="63"/>
      <c r="J63" s="63"/>
      <c r="K63" s="63"/>
      <c r="T63" s="2" t="s">
        <v>134</v>
      </c>
      <c r="U63" s="54" t="s">
        <v>135</v>
      </c>
      <c r="AH63" s="63"/>
      <c r="AI63" s="63"/>
      <c r="AJ63" s="63"/>
      <c r="AK63" s="63"/>
      <c r="AL63" s="63"/>
      <c r="AM63" s="63"/>
      <c r="AN63" s="63"/>
      <c r="AO63" s="63"/>
      <c r="AP63" s="63"/>
      <c r="AQ63" s="63"/>
      <c r="AR63" s="63"/>
      <c r="AS63" s="63"/>
      <c r="AT63" s="63"/>
      <c r="AU63" s="63"/>
      <c r="AV63" s="63"/>
      <c r="AW63" s="63"/>
      <c r="AX63" s="63"/>
      <c r="AY63" s="63"/>
      <c r="AZ63" s="63"/>
      <c r="BA63" s="63"/>
      <c r="BB63" s="63"/>
      <c r="BC63" s="63"/>
    </row>
    <row r="64" spans="1:55" ht="16" x14ac:dyDescent="0.45">
      <c r="A64" s="63"/>
      <c r="B64" s="73"/>
      <c r="C64" s="62"/>
      <c r="D64" s="62"/>
      <c r="E64" s="63"/>
      <c r="F64" s="63"/>
      <c r="G64" s="63"/>
      <c r="H64" s="63"/>
      <c r="I64" s="63"/>
      <c r="J64" s="63"/>
      <c r="K64" s="63"/>
      <c r="T64" s="2" t="s">
        <v>136</v>
      </c>
      <c r="U64" s="54" t="s">
        <v>137</v>
      </c>
      <c r="AH64" s="63"/>
      <c r="AI64" s="63"/>
      <c r="AJ64" s="63"/>
      <c r="AK64" s="63"/>
      <c r="AL64" s="63"/>
      <c r="AM64" s="63"/>
      <c r="AN64" s="63"/>
      <c r="AO64" s="63"/>
      <c r="AP64" s="63"/>
      <c r="AQ64" s="63"/>
      <c r="AR64" s="63"/>
      <c r="AS64" s="63"/>
      <c r="AT64" s="63"/>
      <c r="AU64" s="63"/>
      <c r="AV64" s="63"/>
      <c r="AW64" s="63"/>
      <c r="AX64" s="63"/>
      <c r="AY64" s="63"/>
      <c r="AZ64" s="63"/>
      <c r="BA64" s="63"/>
      <c r="BB64" s="63"/>
      <c r="BC64" s="63"/>
    </row>
    <row r="65" spans="1:55" ht="16" x14ac:dyDescent="0.45">
      <c r="A65" s="63"/>
      <c r="B65" s="63"/>
      <c r="C65" s="62"/>
      <c r="D65" s="62"/>
      <c r="E65" s="63"/>
      <c r="J65" s="63"/>
      <c r="K65" s="63"/>
      <c r="T65" s="2" t="s">
        <v>138</v>
      </c>
      <c r="U65" s="54" t="s">
        <v>139</v>
      </c>
      <c r="AH65" s="63"/>
      <c r="AI65" s="63"/>
      <c r="AJ65" s="63"/>
      <c r="AK65" s="63"/>
      <c r="AL65" s="63"/>
      <c r="AM65" s="63"/>
      <c r="AN65" s="63"/>
      <c r="AO65" s="63"/>
      <c r="AP65" s="63"/>
      <c r="AQ65" s="63"/>
      <c r="AR65" s="63"/>
      <c r="AS65" s="63"/>
      <c r="AT65" s="63"/>
      <c r="AU65" s="63"/>
      <c r="AV65" s="63"/>
      <c r="AW65" s="63"/>
      <c r="AX65" s="63"/>
      <c r="AY65" s="63"/>
      <c r="AZ65" s="63"/>
      <c r="BA65" s="63"/>
      <c r="BB65" s="63"/>
      <c r="BC65" s="63"/>
    </row>
    <row r="66" spans="1:55" ht="16" x14ac:dyDescent="0.45">
      <c r="A66" s="63"/>
      <c r="B66" s="63"/>
      <c r="C66" s="62"/>
      <c r="D66" s="62"/>
      <c r="E66" s="63"/>
      <c r="J66" s="63"/>
      <c r="K66" s="63"/>
      <c r="T66" s="2" t="s">
        <v>140</v>
      </c>
      <c r="U66" s="54" t="s">
        <v>141</v>
      </c>
    </row>
    <row r="67" spans="1:55" ht="16" x14ac:dyDescent="0.45">
      <c r="A67" s="63"/>
      <c r="E67" s="63"/>
      <c r="J67" s="63"/>
      <c r="K67" s="63"/>
      <c r="T67" s="2" t="s">
        <v>142</v>
      </c>
      <c r="U67" s="54" t="s">
        <v>143</v>
      </c>
    </row>
    <row r="68" spans="1:55" ht="16" x14ac:dyDescent="0.45">
      <c r="A68" s="63"/>
      <c r="E68" s="63"/>
      <c r="J68" s="63"/>
      <c r="K68" s="63"/>
      <c r="T68" s="2" t="s">
        <v>144</v>
      </c>
      <c r="U68" s="54" t="s">
        <v>145</v>
      </c>
    </row>
    <row r="69" spans="1:55" x14ac:dyDescent="0.35">
      <c r="A69" s="63"/>
      <c r="E69" s="63"/>
      <c r="J69" s="63"/>
      <c r="K69" s="63"/>
    </row>
    <row r="70" spans="1:55" ht="16" x14ac:dyDescent="0.45">
      <c r="A70" s="63"/>
      <c r="E70" s="63"/>
      <c r="J70" s="63"/>
      <c r="K70" s="63"/>
      <c r="T70" s="2" t="s">
        <v>146</v>
      </c>
      <c r="U70" s="54" t="s">
        <v>147</v>
      </c>
    </row>
    <row r="71" spans="1:55" x14ac:dyDescent="0.35">
      <c r="A71" s="63"/>
    </row>
    <row r="73" spans="1:55" ht="16" x14ac:dyDescent="0.45">
      <c r="T73" s="2" t="s">
        <v>148</v>
      </c>
      <c r="U73" s="54" t="s">
        <v>149</v>
      </c>
    </row>
    <row r="74" spans="1:55" ht="16" x14ac:dyDescent="0.45">
      <c r="T74" s="2" t="s">
        <v>150</v>
      </c>
      <c r="U74" s="54" t="s">
        <v>151</v>
      </c>
    </row>
    <row r="75" spans="1:55" ht="16" x14ac:dyDescent="0.45">
      <c r="T75" s="2" t="s">
        <v>152</v>
      </c>
      <c r="U75" s="54" t="s">
        <v>153</v>
      </c>
    </row>
    <row r="77" spans="1:55" x14ac:dyDescent="0.35">
      <c r="T77" s="2" t="s">
        <v>154</v>
      </c>
      <c r="U77" s="2" t="s">
        <v>155</v>
      </c>
    </row>
    <row r="78" spans="1:55" ht="16" x14ac:dyDescent="0.45">
      <c r="T78" s="2" t="s">
        <v>156</v>
      </c>
      <c r="U78" s="54" t="s">
        <v>157</v>
      </c>
    </row>
    <row r="79" spans="1:55" ht="16" x14ac:dyDescent="0.45">
      <c r="T79" s="2" t="s">
        <v>71</v>
      </c>
      <c r="U79" s="54" t="s">
        <v>129</v>
      </c>
    </row>
    <row r="80" spans="1:55" ht="16" x14ac:dyDescent="0.45">
      <c r="T80" s="2" t="s">
        <v>67</v>
      </c>
      <c r="U80" s="54" t="s">
        <v>158</v>
      </c>
    </row>
    <row r="81" spans="20:21" ht="16" x14ac:dyDescent="0.45">
      <c r="T81" s="2" t="s">
        <v>69</v>
      </c>
      <c r="U81" s="54" t="s">
        <v>70</v>
      </c>
    </row>
    <row r="82" spans="20:21" x14ac:dyDescent="0.35">
      <c r="T82" s="2" t="s">
        <v>159</v>
      </c>
      <c r="U82" s="2" t="s">
        <v>160</v>
      </c>
    </row>
    <row r="83" spans="20:21" x14ac:dyDescent="0.35">
      <c r="T83" s="2" t="s">
        <v>123</v>
      </c>
      <c r="U83" s="2" t="s">
        <v>124</v>
      </c>
    </row>
    <row r="84" spans="20:21" x14ac:dyDescent="0.35">
      <c r="T84" s="2" t="s">
        <v>125</v>
      </c>
      <c r="U84" s="2" t="s">
        <v>126</v>
      </c>
    </row>
    <row r="86" spans="20:21" x14ac:dyDescent="0.35">
      <c r="T86" s="2" t="s">
        <v>161</v>
      </c>
      <c r="U86" s="64" t="s">
        <v>162</v>
      </c>
    </row>
    <row r="87" spans="20:21" x14ac:dyDescent="0.35">
      <c r="T87" s="2" t="s">
        <v>163</v>
      </c>
      <c r="U87" s="2" t="s">
        <v>164</v>
      </c>
    </row>
    <row r="92" spans="20:21" x14ac:dyDescent="0.35">
      <c r="T92" s="31" t="s">
        <v>165</v>
      </c>
      <c r="U92" s="2" t="s">
        <v>166</v>
      </c>
    </row>
    <row r="93" spans="20:21" x14ac:dyDescent="0.35">
      <c r="T93" s="1" t="s">
        <v>167</v>
      </c>
      <c r="U93" s="2" t="s">
        <v>168</v>
      </c>
    </row>
    <row r="94" spans="20:21" x14ac:dyDescent="0.35">
      <c r="T94" s="1" t="s">
        <v>19</v>
      </c>
      <c r="U94" s="2" t="s">
        <v>169</v>
      </c>
    </row>
    <row r="95" spans="20:21" x14ac:dyDescent="0.35">
      <c r="T95" s="1" t="s">
        <v>20</v>
      </c>
      <c r="U95" s="2" t="s">
        <v>170</v>
      </c>
    </row>
    <row r="96" spans="20:21" x14ac:dyDescent="0.35">
      <c r="T96" s="1" t="s">
        <v>171</v>
      </c>
      <c r="U96" s="2" t="s">
        <v>172</v>
      </c>
    </row>
    <row r="97" spans="20:21" x14ac:dyDescent="0.35">
      <c r="T97" s="1" t="s">
        <v>173</v>
      </c>
      <c r="U97" s="2" t="s">
        <v>174</v>
      </c>
    </row>
    <row r="99" spans="20:21" x14ac:dyDescent="0.35">
      <c r="T99" s="2" t="s">
        <v>175</v>
      </c>
      <c r="U99" s="2" t="s">
        <v>176</v>
      </c>
    </row>
    <row r="101" spans="20:21" x14ac:dyDescent="0.35">
      <c r="T101" s="2" t="s">
        <v>177</v>
      </c>
      <c r="U101" s="2" t="s">
        <v>178</v>
      </c>
    </row>
    <row r="102" spans="20:21" x14ac:dyDescent="0.35">
      <c r="T102" s="2" t="s">
        <v>179</v>
      </c>
      <c r="U102" s="2" t="s">
        <v>180</v>
      </c>
    </row>
    <row r="103" spans="20:21" x14ac:dyDescent="0.35">
      <c r="T103" s="2" t="s">
        <v>181</v>
      </c>
      <c r="U103" s="2" t="s">
        <v>182</v>
      </c>
    </row>
    <row r="104" spans="20:21" x14ac:dyDescent="0.35">
      <c r="T104" s="2" t="s">
        <v>183</v>
      </c>
      <c r="U104" s="2" t="s">
        <v>184</v>
      </c>
    </row>
    <row r="105" spans="20:21" x14ac:dyDescent="0.35">
      <c r="T105" s="2" t="s">
        <v>185</v>
      </c>
      <c r="U105" s="2" t="s">
        <v>186</v>
      </c>
    </row>
    <row r="107" spans="20:21" x14ac:dyDescent="0.35">
      <c r="T107" s="2" t="s">
        <v>187</v>
      </c>
      <c r="U107" s="2" t="s">
        <v>188</v>
      </c>
    </row>
    <row r="108" spans="20:21" x14ac:dyDescent="0.35">
      <c r="T108" s="2" t="s">
        <v>189</v>
      </c>
      <c r="U108" s="2" t="s">
        <v>190</v>
      </c>
    </row>
    <row r="109" spans="20:21" x14ac:dyDescent="0.35">
      <c r="T109" s="2" t="s">
        <v>191</v>
      </c>
      <c r="U109" s="2" t="s">
        <v>192</v>
      </c>
    </row>
    <row r="110" spans="20:21" x14ac:dyDescent="0.35">
      <c r="T110" s="2" t="s">
        <v>193</v>
      </c>
      <c r="U110" s="2" t="s">
        <v>194</v>
      </c>
    </row>
    <row r="111" spans="20:21" x14ac:dyDescent="0.35">
      <c r="T111" s="2" t="s">
        <v>195</v>
      </c>
      <c r="U111" s="2" t="s">
        <v>196</v>
      </c>
    </row>
    <row r="112" spans="20:21" x14ac:dyDescent="0.35">
      <c r="T112" s="2" t="str">
        <f>"EU-bidrag för OH (indirekta kostnader)"&amp;" "&amp;G16*100&amp;" "&amp;"%"</f>
        <v>EU-bidrag för OH (indirekta kostnader) 25 %</v>
      </c>
      <c r="U112" s="2" t="str">
        <f>"EU-contribution for indirect costs"&amp;" "&amp;G16*100&amp;" "&amp;"%"</f>
        <v>EU-contribution for indirect costs 25 %</v>
      </c>
    </row>
  </sheetData>
  <sheetProtection algorithmName="SHA-512" hashValue="fKY1OxGCCXEGlf7TfPa8CL9a6ZzN08SFEBH+jwjIH4sB4VizneSmcd+Oj9PBaPlPbkzQqonApmq6kUVXQHA3QA==" saltValue="fBP08wTNq4/Qb744cFdXKg==" spinCount="100000" sheet="1" objects="1" scenarios="1"/>
  <mergeCells count="8">
    <mergeCell ref="H20:H23"/>
    <mergeCell ref="F22:F23"/>
    <mergeCell ref="G22:G23"/>
    <mergeCell ref="C41:D41"/>
    <mergeCell ref="B7:K7"/>
    <mergeCell ref="F38:F39"/>
    <mergeCell ref="G38:G39"/>
    <mergeCell ref="C14:D16"/>
  </mergeCells>
  <conditionalFormatting sqref="B8:D13">
    <cfRule type="expression" dxfId="30" priority="2">
      <formula>$H$5="Nej"</formula>
    </cfRule>
  </conditionalFormatting>
  <conditionalFormatting sqref="B13:D13">
    <cfRule type="expression" dxfId="29" priority="3">
      <formula>$H$4&lt;&gt;"D05"</formula>
    </cfRule>
  </conditionalFormatting>
  <conditionalFormatting sqref="F6">
    <cfRule type="expression" dxfId="28" priority="5">
      <formula>$H$5="Nej"</formula>
    </cfRule>
  </conditionalFormatting>
  <conditionalFormatting sqref="G41 F41:F42">
    <cfRule type="expression" dxfId="25" priority="1">
      <formula>$C$19&gt;1</formula>
    </cfRule>
  </conditionalFormatting>
  <conditionalFormatting sqref="T92:T97">
    <cfRule type="expression" dxfId="24" priority="7">
      <formula>$G$15="Nej"</formula>
    </cfRule>
  </conditionalFormatting>
  <dataValidations count="2">
    <dataValidation type="list" allowBlank="1" showInputMessage="1" showErrorMessage="1" sqref="H2" xr:uid="{B668146B-918D-4B27-B9FC-B5DCB53AEE93}">
      <formula1>$AC$1:$AC$2</formula1>
    </dataValidation>
    <dataValidation type="list" allowBlank="1" showInputMessage="1" showErrorMessage="1" sqref="H3" xr:uid="{9762D7CE-0061-47AE-A45B-9C5AFE1D719B}">
      <formula1>$O$2:$O$3</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8" id="{E46DC745-E000-4A69-9C39-DF9211508798}">
            <xm:f>Inställningar!$D$8="Nej"</xm:f>
            <x14:dxf>
              <font>
                <color theme="0"/>
              </font>
              <fill>
                <patternFill>
                  <bgColor theme="0"/>
                </patternFill>
              </fill>
            </x14:dxf>
          </x14:cfRule>
          <xm:sqref>F6</xm:sqref>
        </x14:conditionalFormatting>
        <x14:conditionalFormatting xmlns:xm="http://schemas.microsoft.com/office/excel/2006/main">
          <x14:cfRule type="expression" priority="6" id="{608816BA-26C4-4AE8-99BC-BF5B4807F59D}">
            <xm:f>Inställningar!$I$4&lt;&gt;"EU31"</xm:f>
            <x14:dxf>
              <font>
                <color theme="0"/>
              </font>
              <fill>
                <patternFill>
                  <bgColor theme="0"/>
                </patternFill>
              </fill>
            </x14:dxf>
          </x14:cfRule>
          <xm:sqref>F15:G15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291D-E155-4EB8-84D0-D2D9DCE06F83}">
  <sheetPr>
    <tabColor theme="0" tint="-0.249977111117893"/>
  </sheetPr>
  <dimension ref="A1:AB368"/>
  <sheetViews>
    <sheetView showGridLines="0" topLeftCell="A3" workbookViewId="0">
      <selection activeCell="A2" sqref="A2"/>
    </sheetView>
  </sheetViews>
  <sheetFormatPr defaultRowHeight="14.5" x14ac:dyDescent="0.35"/>
  <sheetData>
    <row r="1" spans="1:28" x14ac:dyDescent="0.35">
      <c r="A1" s="68" t="s">
        <v>292</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3.5" x14ac:dyDescent="0.75">
      <c r="A2" s="69" t="s">
        <v>1</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47" customHeight="1" x14ac:dyDescent="0.4">
      <c r="A3" s="202" t="s">
        <v>3</v>
      </c>
      <c r="B3" s="203"/>
      <c r="C3" s="203"/>
      <c r="D3" s="203"/>
      <c r="E3" s="203"/>
      <c r="F3" s="203"/>
      <c r="G3" s="203"/>
      <c r="H3" s="203"/>
      <c r="I3" s="203"/>
      <c r="J3" s="203"/>
      <c r="K3" s="203"/>
      <c r="L3" s="203"/>
      <c r="M3" s="203"/>
      <c r="N3" s="203"/>
      <c r="O3" s="203"/>
      <c r="P3" s="203"/>
      <c r="Q3" s="203"/>
      <c r="R3" s="203"/>
      <c r="S3" s="203"/>
      <c r="T3" s="204"/>
      <c r="U3" s="66"/>
      <c r="V3" s="66"/>
      <c r="W3" s="66"/>
      <c r="X3" s="66"/>
      <c r="Y3" s="66"/>
      <c r="Z3" s="66"/>
      <c r="AA3" s="66"/>
      <c r="AB3" s="66"/>
    </row>
    <row r="4" spans="1:28" ht="14.15" customHeight="1" x14ac:dyDescent="0.35">
      <c r="A4" s="205" t="s">
        <v>4</v>
      </c>
      <c r="B4" s="206"/>
      <c r="C4" s="206"/>
      <c r="D4" s="206"/>
      <c r="E4" s="206"/>
      <c r="F4" s="206"/>
      <c r="G4" s="206"/>
      <c r="H4" s="206"/>
      <c r="I4" s="206"/>
      <c r="J4" s="206"/>
      <c r="K4" s="206"/>
      <c r="L4" s="206"/>
      <c r="M4" s="206"/>
      <c r="N4" s="206"/>
      <c r="O4" s="206"/>
      <c r="P4" s="206"/>
      <c r="Q4" s="206"/>
      <c r="R4" s="206"/>
      <c r="S4" s="206"/>
      <c r="T4" s="207"/>
      <c r="U4" s="66"/>
      <c r="V4" s="66"/>
      <c r="W4" s="66"/>
      <c r="X4" s="66"/>
      <c r="Y4" s="66"/>
      <c r="Z4" s="66"/>
      <c r="AA4" s="66"/>
      <c r="AB4" s="66"/>
    </row>
    <row r="5" spans="1:28" ht="14.15" customHeight="1" x14ac:dyDescent="0.35">
      <c r="A5" s="187"/>
      <c r="B5" s="186"/>
      <c r="C5" s="186"/>
      <c r="D5" s="186"/>
      <c r="E5" s="186"/>
      <c r="F5" s="186"/>
      <c r="G5" s="186"/>
      <c r="H5" s="186"/>
      <c r="I5" s="186"/>
      <c r="J5" s="186"/>
      <c r="K5" s="186"/>
      <c r="L5" s="186"/>
      <c r="M5" s="186"/>
      <c r="N5" s="186"/>
      <c r="O5" s="186"/>
      <c r="P5" s="186"/>
      <c r="Q5" s="186"/>
      <c r="R5" s="186"/>
      <c r="S5" s="186"/>
      <c r="T5" s="186"/>
      <c r="U5" s="66"/>
      <c r="V5" s="66"/>
      <c r="W5" s="66"/>
      <c r="X5" s="66"/>
      <c r="Y5" s="66"/>
      <c r="Z5" s="66"/>
      <c r="AA5" s="66"/>
      <c r="AB5" s="66"/>
    </row>
    <row r="6" spans="1:28" ht="25" customHeight="1" x14ac:dyDescent="0.35">
      <c r="A6" s="70" t="s">
        <v>5</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16" x14ac:dyDescent="0.4">
      <c r="A7" s="67" t="s">
        <v>197</v>
      </c>
      <c r="B7" s="184"/>
      <c r="C7" s="184"/>
      <c r="D7" s="184"/>
      <c r="E7" s="184"/>
      <c r="F7" s="184"/>
      <c r="G7" s="184"/>
      <c r="H7" s="184"/>
      <c r="I7" s="184"/>
      <c r="J7" s="184"/>
      <c r="K7" s="184"/>
      <c r="L7" s="184"/>
      <c r="M7" s="184"/>
      <c r="N7" s="184"/>
      <c r="O7" s="184"/>
      <c r="P7" s="184"/>
      <c r="Q7" s="184"/>
      <c r="R7" s="66"/>
      <c r="S7" s="66"/>
      <c r="T7" s="66"/>
      <c r="U7" s="66"/>
      <c r="V7" s="66"/>
      <c r="W7" s="66"/>
      <c r="X7" s="66"/>
      <c r="Y7" s="66"/>
      <c r="Z7" s="66"/>
      <c r="AA7" s="66"/>
      <c r="AB7" s="66"/>
    </row>
    <row r="8" spans="1:28" ht="16" x14ac:dyDescent="0.4">
      <c r="A8" s="67" t="s">
        <v>7</v>
      </c>
      <c r="B8" s="184"/>
      <c r="C8" s="184"/>
      <c r="D8" s="184"/>
      <c r="E8" s="184"/>
      <c r="F8" s="184"/>
      <c r="G8" s="184"/>
      <c r="H8" s="184"/>
      <c r="I8" s="184"/>
      <c r="J8" s="184"/>
      <c r="K8" s="184"/>
      <c r="L8" s="184"/>
      <c r="M8" s="184"/>
      <c r="N8" s="184"/>
      <c r="O8" s="184"/>
      <c r="P8" s="184"/>
      <c r="Q8" s="184"/>
      <c r="R8" s="66"/>
      <c r="S8" s="66"/>
      <c r="T8" s="66"/>
      <c r="U8" s="66"/>
      <c r="V8" s="66"/>
      <c r="W8" s="66"/>
      <c r="X8" s="66"/>
      <c r="Y8" s="66"/>
      <c r="Z8" s="66"/>
      <c r="AA8" s="66"/>
      <c r="AB8" s="66"/>
    </row>
    <row r="9" spans="1:28" ht="16" x14ac:dyDescent="0.4">
      <c r="A9" s="188" t="s">
        <v>8</v>
      </c>
      <c r="B9" s="189"/>
      <c r="C9" s="189"/>
      <c r="D9" s="189"/>
      <c r="E9" s="189"/>
      <c r="F9" s="189"/>
      <c r="G9" s="189"/>
      <c r="H9" s="189"/>
      <c r="I9" s="189"/>
      <c r="J9" s="189"/>
      <c r="K9" s="184"/>
      <c r="L9" s="184"/>
      <c r="M9" s="184"/>
      <c r="N9" s="184"/>
      <c r="O9" s="184"/>
      <c r="P9" s="184"/>
      <c r="Q9" s="184"/>
      <c r="R9" s="66"/>
      <c r="S9" s="66"/>
      <c r="T9" s="66"/>
      <c r="U9" s="66"/>
      <c r="V9" s="66"/>
      <c r="W9" s="66"/>
      <c r="X9" s="66"/>
      <c r="Y9" s="66"/>
      <c r="Z9" s="66"/>
      <c r="AA9" s="66"/>
      <c r="AB9" s="66"/>
    </row>
    <row r="10" spans="1:28" ht="16" x14ac:dyDescent="0.35">
      <c r="A10" s="67"/>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16.5" customHeight="1" x14ac:dyDescent="0.35">
      <c r="A11" s="70" t="s">
        <v>198</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row>
    <row r="12" spans="1:28" s="67" customFormat="1" ht="16.5" customHeight="1" x14ac:dyDescent="0.35">
      <c r="A12" s="67" t="s">
        <v>10</v>
      </c>
    </row>
    <row r="13" spans="1:28" s="182" customFormat="1" ht="16" x14ac:dyDescent="0.4">
      <c r="A13" s="67" t="s">
        <v>199</v>
      </c>
      <c r="B13" s="184"/>
      <c r="C13" s="184"/>
      <c r="D13" s="184"/>
      <c r="E13" s="184"/>
      <c r="F13" s="184"/>
      <c r="H13" s="184"/>
      <c r="I13" s="184"/>
      <c r="J13" s="184"/>
      <c r="K13" s="184"/>
      <c r="L13" s="184"/>
      <c r="M13" s="184"/>
      <c r="N13" s="184"/>
      <c r="O13" s="184"/>
      <c r="P13" s="184"/>
      <c r="Q13" s="184"/>
      <c r="R13" s="184"/>
      <c r="S13" s="184"/>
      <c r="T13" s="184"/>
      <c r="U13" s="184"/>
      <c r="V13" s="184"/>
      <c r="W13" s="184"/>
      <c r="X13" s="184"/>
      <c r="Y13" s="184"/>
      <c r="Z13" s="184"/>
      <c r="AA13" s="184"/>
      <c r="AB13" s="184"/>
    </row>
    <row r="14" spans="1:28" s="182" customFormat="1" ht="20.149999999999999" customHeight="1" x14ac:dyDescent="0.4">
      <c r="A14" s="179" t="s">
        <v>200</v>
      </c>
    </row>
    <row r="15" spans="1:28" s="182" customFormat="1" ht="14.15" customHeight="1" x14ac:dyDescent="0.4">
      <c r="A15" s="67" t="s">
        <v>201</v>
      </c>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row>
    <row r="16" spans="1:28" s="182" customFormat="1" ht="14.15" customHeight="1" x14ac:dyDescent="0.4">
      <c r="A16" s="179" t="s">
        <v>202</v>
      </c>
    </row>
    <row r="17" spans="1:28" s="182" customFormat="1" ht="14.15" customHeight="1" x14ac:dyDescent="0.4">
      <c r="A17" s="179" t="s">
        <v>293</v>
      </c>
    </row>
    <row r="18" spans="1:28" s="182" customFormat="1" ht="14.15" customHeight="1" x14ac:dyDescent="0.4">
      <c r="A18" s="179" t="s">
        <v>295</v>
      </c>
    </row>
    <row r="19" spans="1:28" s="182" customFormat="1" ht="14.15" customHeight="1" x14ac:dyDescent="0.4">
      <c r="A19" s="179" t="s">
        <v>294</v>
      </c>
      <c r="X19" s="185"/>
    </row>
    <row r="20" spans="1:28" ht="14.15" customHeight="1" x14ac:dyDescent="0.4">
      <c r="A20" s="182"/>
      <c r="B20" s="182"/>
      <c r="C20" s="182"/>
      <c r="D20" s="182"/>
      <c r="E20" s="182"/>
      <c r="F20" s="182"/>
      <c r="G20" s="182"/>
      <c r="H20" s="182"/>
      <c r="I20" s="182"/>
      <c r="J20" s="182"/>
      <c r="K20" s="182"/>
      <c r="L20" s="182"/>
      <c r="M20" s="182"/>
      <c r="N20" s="182"/>
      <c r="O20" s="185"/>
      <c r="P20" s="185"/>
      <c r="Q20" s="182"/>
      <c r="R20" s="182"/>
      <c r="S20" s="182"/>
      <c r="T20" s="182"/>
      <c r="U20" s="182"/>
      <c r="V20" s="182"/>
      <c r="W20" s="182"/>
    </row>
    <row r="21" spans="1:28" ht="16" x14ac:dyDescent="0.35">
      <c r="A21" s="67"/>
      <c r="B21" s="145"/>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ht="15.5" x14ac:dyDescent="0.35">
      <c r="A22" s="145"/>
      <c r="B22" s="145"/>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ht="15.5" x14ac:dyDescent="0.35">
      <c r="A23" s="146"/>
      <c r="B23" s="147"/>
      <c r="C23" s="62"/>
      <c r="D23" s="63"/>
      <c r="E23" s="63"/>
      <c r="F23" s="66"/>
      <c r="G23" s="66"/>
      <c r="H23" s="66"/>
      <c r="I23" s="66"/>
      <c r="J23" s="66"/>
      <c r="K23" s="66"/>
      <c r="L23" s="66"/>
      <c r="M23" s="66"/>
      <c r="N23" s="66"/>
      <c r="O23" s="66"/>
      <c r="P23" s="66"/>
      <c r="Q23" s="66"/>
      <c r="R23" s="66"/>
      <c r="S23" s="66"/>
      <c r="T23" s="66"/>
      <c r="U23" s="66"/>
      <c r="V23" s="66"/>
      <c r="W23" s="66"/>
      <c r="X23" s="66"/>
      <c r="Y23" s="66"/>
      <c r="Z23" s="66"/>
      <c r="AA23" s="66"/>
      <c r="AB23" s="66"/>
    </row>
    <row r="24" spans="1:28" ht="15.5" x14ac:dyDescent="0.35">
      <c r="A24" s="146"/>
      <c r="B24" s="147"/>
      <c r="C24" s="62"/>
      <c r="D24" s="63"/>
      <c r="E24" s="63"/>
      <c r="F24" s="66"/>
      <c r="G24" s="66"/>
      <c r="H24" s="66"/>
      <c r="I24" s="66"/>
      <c r="J24" s="66"/>
      <c r="K24" s="66"/>
      <c r="L24" s="66"/>
      <c r="M24" s="66"/>
      <c r="N24" s="66"/>
      <c r="O24" s="66"/>
      <c r="P24" s="66"/>
      <c r="Q24" s="66"/>
      <c r="R24" s="66"/>
      <c r="S24" s="66"/>
      <c r="T24" s="66"/>
      <c r="U24" s="66"/>
      <c r="V24" s="66"/>
      <c r="W24" s="66"/>
      <c r="X24" s="66"/>
      <c r="Y24" s="66"/>
      <c r="Z24" s="66"/>
      <c r="AA24" s="66"/>
      <c r="AB24" s="66"/>
    </row>
    <row r="25" spans="1:28" ht="15.5" x14ac:dyDescent="0.35">
      <c r="A25" s="146"/>
      <c r="B25" s="147"/>
      <c r="C25" s="62"/>
      <c r="D25" s="63"/>
      <c r="E25" s="63"/>
      <c r="F25" s="66"/>
      <c r="G25" s="66"/>
      <c r="H25" s="66"/>
      <c r="I25" s="66"/>
      <c r="J25" s="66"/>
      <c r="K25" s="66"/>
      <c r="L25" s="66"/>
      <c r="M25" s="66"/>
      <c r="N25" s="66"/>
      <c r="O25" s="66"/>
      <c r="P25" s="66"/>
      <c r="Q25" s="66"/>
      <c r="R25" s="66"/>
      <c r="S25" s="66"/>
      <c r="T25" s="66"/>
      <c r="U25" s="66"/>
      <c r="V25" s="66"/>
      <c r="W25" s="66"/>
      <c r="X25" s="66"/>
      <c r="Y25" s="66"/>
      <c r="Z25" s="66"/>
      <c r="AA25" s="66"/>
      <c r="AB25" s="66"/>
    </row>
    <row r="26" spans="1:28" ht="15.5" x14ac:dyDescent="0.35">
      <c r="A26" s="146"/>
      <c r="B26" s="147"/>
      <c r="C26" s="62"/>
      <c r="D26" s="63"/>
      <c r="E26" s="63"/>
      <c r="F26" s="66"/>
      <c r="G26" s="66"/>
      <c r="H26" s="66"/>
      <c r="I26" s="66"/>
      <c r="J26" s="66"/>
      <c r="K26" s="66"/>
      <c r="L26" s="66"/>
      <c r="M26" s="66"/>
      <c r="N26" s="66"/>
      <c r="O26" s="66"/>
      <c r="P26" s="66"/>
      <c r="Q26" s="66"/>
      <c r="R26" s="66"/>
      <c r="S26" s="66"/>
      <c r="T26" s="66"/>
      <c r="U26" s="66"/>
      <c r="V26" s="66"/>
      <c r="W26" s="66"/>
      <c r="X26" s="66"/>
      <c r="Y26" s="66"/>
      <c r="Z26" s="66"/>
      <c r="AA26" s="66"/>
      <c r="AB26" s="66"/>
    </row>
    <row r="27" spans="1:28" ht="15.5" x14ac:dyDescent="0.35">
      <c r="A27" s="146"/>
      <c r="B27" s="147"/>
      <c r="C27" s="62"/>
      <c r="D27" s="63"/>
      <c r="E27" s="63"/>
      <c r="F27" s="66"/>
      <c r="G27" s="66"/>
      <c r="H27" s="66"/>
      <c r="I27" s="66"/>
      <c r="J27" s="66"/>
      <c r="K27" s="66"/>
      <c r="L27" s="66"/>
      <c r="M27" s="66"/>
      <c r="N27" s="66"/>
      <c r="O27" s="66"/>
      <c r="P27" s="66"/>
      <c r="Q27" s="66"/>
      <c r="R27" s="66"/>
      <c r="S27" s="66"/>
      <c r="T27" s="66"/>
      <c r="U27" s="66"/>
      <c r="V27" s="66"/>
      <c r="W27" s="66"/>
      <c r="X27" s="66"/>
      <c r="Y27" s="66"/>
      <c r="Z27" s="66"/>
      <c r="AA27" s="66"/>
      <c r="AB27" s="66"/>
    </row>
    <row r="28" spans="1:28" ht="15.5" x14ac:dyDescent="0.35">
      <c r="A28" s="146"/>
      <c r="B28" s="147"/>
      <c r="C28" s="62"/>
      <c r="D28" s="63"/>
      <c r="E28" s="63"/>
      <c r="F28" s="66"/>
      <c r="G28" s="66"/>
      <c r="H28" s="66"/>
      <c r="I28" s="66"/>
      <c r="J28" s="66"/>
      <c r="K28" s="66"/>
      <c r="L28" s="66"/>
      <c r="M28" s="66"/>
      <c r="N28" s="66"/>
      <c r="O28" s="66"/>
      <c r="P28" s="66"/>
      <c r="Q28" s="66"/>
      <c r="R28" s="66"/>
      <c r="S28" s="66"/>
      <c r="T28" s="66"/>
      <c r="U28" s="66"/>
      <c r="V28" s="66"/>
      <c r="W28" s="66"/>
      <c r="X28" s="66"/>
      <c r="Y28" s="66"/>
      <c r="Z28" s="66"/>
      <c r="AA28" s="66"/>
      <c r="AB28" s="66"/>
    </row>
    <row r="29" spans="1:28" ht="15.5" x14ac:dyDescent="0.35">
      <c r="A29" s="148"/>
      <c r="B29" s="147"/>
      <c r="C29" s="62"/>
      <c r="D29" s="63"/>
      <c r="E29" s="63"/>
      <c r="F29" s="66"/>
      <c r="G29" s="66"/>
      <c r="H29" s="66"/>
      <c r="I29" s="66"/>
      <c r="J29" s="66"/>
      <c r="K29" s="66"/>
      <c r="L29" s="66"/>
      <c r="M29" s="66"/>
      <c r="N29" s="66"/>
      <c r="O29" s="66"/>
      <c r="P29" s="66"/>
      <c r="Q29" s="66"/>
      <c r="R29" s="66"/>
      <c r="S29" s="66"/>
      <c r="T29" s="66"/>
      <c r="U29" s="66"/>
      <c r="V29" s="66"/>
      <c r="W29" s="66"/>
      <c r="X29" s="66"/>
      <c r="Y29" s="66"/>
      <c r="Z29" s="66"/>
      <c r="AA29" s="66"/>
      <c r="AB29" s="66"/>
    </row>
    <row r="30" spans="1:28" ht="15.5" x14ac:dyDescent="0.35">
      <c r="A30" s="145"/>
      <c r="B30" s="145"/>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spans="1:28" ht="15.5" x14ac:dyDescent="0.35">
      <c r="A31" s="145"/>
      <c r="B31" s="145"/>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ht="15.5" x14ac:dyDescent="0.35">
      <c r="A32" s="145"/>
      <c r="B32" s="145"/>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ht="15.5" x14ac:dyDescent="0.35">
      <c r="A33" s="145"/>
      <c r="B33" s="145"/>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ht="15.5" x14ac:dyDescent="0.35">
      <c r="A34" s="145"/>
      <c r="B34" s="145"/>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ht="15.5" x14ac:dyDescent="0.35">
      <c r="A35" s="145"/>
      <c r="B35" s="145"/>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ht="15.5" x14ac:dyDescent="0.35">
      <c r="A36" s="145"/>
      <c r="B36" s="145"/>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ht="15.5" x14ac:dyDescent="0.35">
      <c r="A37" s="145"/>
      <c r="B37" s="145"/>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ht="15.5" x14ac:dyDescent="0.35">
      <c r="A38" s="145"/>
      <c r="B38" s="145"/>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ht="15.5" x14ac:dyDescent="0.35">
      <c r="A39" s="145"/>
      <c r="B39" s="145"/>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ht="15.5" x14ac:dyDescent="0.35">
      <c r="A40" s="145"/>
      <c r="B40" s="145"/>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ht="15.5" x14ac:dyDescent="0.35">
      <c r="A41" s="145"/>
      <c r="B41" s="145"/>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ht="15.5" x14ac:dyDescent="0.35">
      <c r="A42" s="145"/>
      <c r="B42" s="145"/>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ht="15.5" x14ac:dyDescent="0.35">
      <c r="A43" s="145"/>
      <c r="B43" s="145"/>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ht="15.5" x14ac:dyDescent="0.35">
      <c r="A44" s="145"/>
      <c r="B44" s="145"/>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ht="15.5" x14ac:dyDescent="0.35">
      <c r="A45" s="145"/>
      <c r="B45" s="145"/>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ht="15.5" x14ac:dyDescent="0.35">
      <c r="A46" s="145"/>
      <c r="B46" s="145"/>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x14ac:dyDescent="0.3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x14ac:dyDescent="0.3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x14ac:dyDescent="0.3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x14ac:dyDescent="0.3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x14ac:dyDescent="0.3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x14ac:dyDescent="0.3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x14ac:dyDescent="0.3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x14ac:dyDescent="0.3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ht="21" x14ac:dyDescent="0.35">
      <c r="A55" s="70"/>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ht="16" x14ac:dyDescent="0.35">
      <c r="A56" s="179"/>
      <c r="O56" s="180"/>
    </row>
    <row r="57" spans="1:28" ht="409.6" customHeight="1" x14ac:dyDescent="0.3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ht="16" x14ac:dyDescent="0.35">
      <c r="A58" s="179"/>
    </row>
    <row r="59" spans="1:28" ht="16" x14ac:dyDescent="0.35">
      <c r="A59" s="179"/>
    </row>
    <row r="60" spans="1:28" ht="16" x14ac:dyDescent="0.35">
      <c r="A60" s="179"/>
    </row>
    <row r="61" spans="1:28" x14ac:dyDescent="0.3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x14ac:dyDescent="0.3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x14ac:dyDescent="0.3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x14ac:dyDescent="0.3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x14ac:dyDescent="0.3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x14ac:dyDescent="0.3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x14ac:dyDescent="0.3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x14ac:dyDescent="0.3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x14ac:dyDescent="0.3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x14ac:dyDescent="0.3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x14ac:dyDescent="0.3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x14ac:dyDescent="0.3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x14ac:dyDescent="0.3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x14ac:dyDescent="0.3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x14ac:dyDescent="0.3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x14ac:dyDescent="0.3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x14ac:dyDescent="0.3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x14ac:dyDescent="0.3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x14ac:dyDescent="0.3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x14ac:dyDescent="0.3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x14ac:dyDescent="0.3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x14ac:dyDescent="0.3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x14ac:dyDescent="0.3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x14ac:dyDescent="0.3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x14ac:dyDescent="0.3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x14ac:dyDescent="0.3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x14ac:dyDescent="0.3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x14ac:dyDescent="0.3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x14ac:dyDescent="0.3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x14ac:dyDescent="0.3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x14ac:dyDescent="0.3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x14ac:dyDescent="0.3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x14ac:dyDescent="0.3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x14ac:dyDescent="0.3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x14ac:dyDescent="0.3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x14ac:dyDescent="0.3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x14ac:dyDescent="0.3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x14ac:dyDescent="0.3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x14ac:dyDescent="0.3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x14ac:dyDescent="0.3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x14ac:dyDescent="0.3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x14ac:dyDescent="0.3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x14ac:dyDescent="0.3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x14ac:dyDescent="0.3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x14ac:dyDescent="0.3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x14ac:dyDescent="0.3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x14ac:dyDescent="0.3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x14ac:dyDescent="0.3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x14ac:dyDescent="0.3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x14ac:dyDescent="0.3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x14ac:dyDescent="0.3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x14ac:dyDescent="0.3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x14ac:dyDescent="0.3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x14ac:dyDescent="0.3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x14ac:dyDescent="0.3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x14ac:dyDescent="0.3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x14ac:dyDescent="0.3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x14ac:dyDescent="0.3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x14ac:dyDescent="0.3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x14ac:dyDescent="0.3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x14ac:dyDescent="0.3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x14ac:dyDescent="0.3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x14ac:dyDescent="0.3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x14ac:dyDescent="0.3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x14ac:dyDescent="0.3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x14ac:dyDescent="0.3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x14ac:dyDescent="0.3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x14ac:dyDescent="0.3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x14ac:dyDescent="0.3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x14ac:dyDescent="0.3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x14ac:dyDescent="0.3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x14ac:dyDescent="0.3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x14ac:dyDescent="0.3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x14ac:dyDescent="0.3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x14ac:dyDescent="0.3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x14ac:dyDescent="0.3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x14ac:dyDescent="0.3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x14ac:dyDescent="0.3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x14ac:dyDescent="0.3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x14ac:dyDescent="0.3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x14ac:dyDescent="0.3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x14ac:dyDescent="0.3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x14ac:dyDescent="0.3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x14ac:dyDescent="0.3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x14ac:dyDescent="0.3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x14ac:dyDescent="0.3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x14ac:dyDescent="0.3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x14ac:dyDescent="0.3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x14ac:dyDescent="0.3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x14ac:dyDescent="0.3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x14ac:dyDescent="0.3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x14ac:dyDescent="0.3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x14ac:dyDescent="0.3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x14ac:dyDescent="0.3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x14ac:dyDescent="0.3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x14ac:dyDescent="0.3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x14ac:dyDescent="0.3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x14ac:dyDescent="0.3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x14ac:dyDescent="0.3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x14ac:dyDescent="0.3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x14ac:dyDescent="0.3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x14ac:dyDescent="0.3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x14ac:dyDescent="0.3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x14ac:dyDescent="0.3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x14ac:dyDescent="0.3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x14ac:dyDescent="0.3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x14ac:dyDescent="0.3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x14ac:dyDescent="0.3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x14ac:dyDescent="0.3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x14ac:dyDescent="0.3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x14ac:dyDescent="0.3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x14ac:dyDescent="0.3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x14ac:dyDescent="0.3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x14ac:dyDescent="0.3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x14ac:dyDescent="0.3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x14ac:dyDescent="0.3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x14ac:dyDescent="0.3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x14ac:dyDescent="0.3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x14ac:dyDescent="0.3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x14ac:dyDescent="0.3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x14ac:dyDescent="0.3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x14ac:dyDescent="0.3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x14ac:dyDescent="0.3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x14ac:dyDescent="0.3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x14ac:dyDescent="0.3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x14ac:dyDescent="0.3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x14ac:dyDescent="0.3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x14ac:dyDescent="0.3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x14ac:dyDescent="0.3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x14ac:dyDescent="0.3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x14ac:dyDescent="0.3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x14ac:dyDescent="0.3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x14ac:dyDescent="0.3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x14ac:dyDescent="0.3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x14ac:dyDescent="0.3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x14ac:dyDescent="0.3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x14ac:dyDescent="0.3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x14ac:dyDescent="0.3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x14ac:dyDescent="0.3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x14ac:dyDescent="0.3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x14ac:dyDescent="0.3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x14ac:dyDescent="0.3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x14ac:dyDescent="0.3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x14ac:dyDescent="0.3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x14ac:dyDescent="0.3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x14ac:dyDescent="0.3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x14ac:dyDescent="0.3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x14ac:dyDescent="0.3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x14ac:dyDescent="0.3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x14ac:dyDescent="0.3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x14ac:dyDescent="0.3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x14ac:dyDescent="0.3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x14ac:dyDescent="0.3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x14ac:dyDescent="0.3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x14ac:dyDescent="0.3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x14ac:dyDescent="0.3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x14ac:dyDescent="0.3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x14ac:dyDescent="0.3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x14ac:dyDescent="0.3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x14ac:dyDescent="0.3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x14ac:dyDescent="0.3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x14ac:dyDescent="0.3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x14ac:dyDescent="0.3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x14ac:dyDescent="0.3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x14ac:dyDescent="0.3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x14ac:dyDescent="0.3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x14ac:dyDescent="0.3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x14ac:dyDescent="0.3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x14ac:dyDescent="0.3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x14ac:dyDescent="0.3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x14ac:dyDescent="0.3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x14ac:dyDescent="0.3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x14ac:dyDescent="0.3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x14ac:dyDescent="0.3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x14ac:dyDescent="0.3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x14ac:dyDescent="0.3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x14ac:dyDescent="0.3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x14ac:dyDescent="0.3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x14ac:dyDescent="0.3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x14ac:dyDescent="0.3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x14ac:dyDescent="0.3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x14ac:dyDescent="0.3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x14ac:dyDescent="0.3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x14ac:dyDescent="0.3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x14ac:dyDescent="0.3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x14ac:dyDescent="0.3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x14ac:dyDescent="0.3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x14ac:dyDescent="0.3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x14ac:dyDescent="0.3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x14ac:dyDescent="0.3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x14ac:dyDescent="0.3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x14ac:dyDescent="0.3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x14ac:dyDescent="0.3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x14ac:dyDescent="0.3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x14ac:dyDescent="0.3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x14ac:dyDescent="0.3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x14ac:dyDescent="0.3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x14ac:dyDescent="0.3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x14ac:dyDescent="0.3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x14ac:dyDescent="0.3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x14ac:dyDescent="0.3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x14ac:dyDescent="0.3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x14ac:dyDescent="0.3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x14ac:dyDescent="0.3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x14ac:dyDescent="0.3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x14ac:dyDescent="0.3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x14ac:dyDescent="0.3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x14ac:dyDescent="0.3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x14ac:dyDescent="0.3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x14ac:dyDescent="0.3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x14ac:dyDescent="0.3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x14ac:dyDescent="0.3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x14ac:dyDescent="0.3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x14ac:dyDescent="0.3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x14ac:dyDescent="0.3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x14ac:dyDescent="0.3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x14ac:dyDescent="0.3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x14ac:dyDescent="0.3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x14ac:dyDescent="0.3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x14ac:dyDescent="0.3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x14ac:dyDescent="0.3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x14ac:dyDescent="0.3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x14ac:dyDescent="0.3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x14ac:dyDescent="0.3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x14ac:dyDescent="0.3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x14ac:dyDescent="0.3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x14ac:dyDescent="0.3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x14ac:dyDescent="0.3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x14ac:dyDescent="0.3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x14ac:dyDescent="0.3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x14ac:dyDescent="0.3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x14ac:dyDescent="0.3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x14ac:dyDescent="0.3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x14ac:dyDescent="0.3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x14ac:dyDescent="0.3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x14ac:dyDescent="0.3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x14ac:dyDescent="0.3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x14ac:dyDescent="0.3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x14ac:dyDescent="0.3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x14ac:dyDescent="0.3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x14ac:dyDescent="0.3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x14ac:dyDescent="0.3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x14ac:dyDescent="0.3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x14ac:dyDescent="0.3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x14ac:dyDescent="0.3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x14ac:dyDescent="0.3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x14ac:dyDescent="0.3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x14ac:dyDescent="0.35">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x14ac:dyDescent="0.35">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x14ac:dyDescent="0.35">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x14ac:dyDescent="0.35">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x14ac:dyDescent="0.35">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x14ac:dyDescent="0.35">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x14ac:dyDescent="0.35">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x14ac:dyDescent="0.3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x14ac:dyDescent="0.35">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x14ac:dyDescent="0.35">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x14ac:dyDescent="0.35">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x14ac:dyDescent="0.35">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x14ac:dyDescent="0.35">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x14ac:dyDescent="0.35">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x14ac:dyDescent="0.35">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x14ac:dyDescent="0.35">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x14ac:dyDescent="0.35">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x14ac:dyDescent="0.3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x14ac:dyDescent="0.35">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x14ac:dyDescent="0.35">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x14ac:dyDescent="0.3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x14ac:dyDescent="0.3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x14ac:dyDescent="0.3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x14ac:dyDescent="0.3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x14ac:dyDescent="0.3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x14ac:dyDescent="0.3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x14ac:dyDescent="0.3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x14ac:dyDescent="0.3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x14ac:dyDescent="0.3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x14ac:dyDescent="0.3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x14ac:dyDescent="0.3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x14ac:dyDescent="0.3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x14ac:dyDescent="0.3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x14ac:dyDescent="0.3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x14ac:dyDescent="0.3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x14ac:dyDescent="0.3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x14ac:dyDescent="0.3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x14ac:dyDescent="0.3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x14ac:dyDescent="0.3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x14ac:dyDescent="0.3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x14ac:dyDescent="0.3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x14ac:dyDescent="0.35">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x14ac:dyDescent="0.35">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x14ac:dyDescent="0.3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x14ac:dyDescent="0.3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x14ac:dyDescent="0.3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x14ac:dyDescent="0.3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x14ac:dyDescent="0.3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x14ac:dyDescent="0.3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x14ac:dyDescent="0.3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x14ac:dyDescent="0.3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x14ac:dyDescent="0.3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x14ac:dyDescent="0.3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x14ac:dyDescent="0.3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x14ac:dyDescent="0.3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x14ac:dyDescent="0.3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x14ac:dyDescent="0.3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x14ac:dyDescent="0.3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x14ac:dyDescent="0.3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x14ac:dyDescent="0.3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x14ac:dyDescent="0.3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sheetData>
  <mergeCells count="2">
    <mergeCell ref="A3:T3"/>
    <mergeCell ref="A4:T4"/>
  </mergeCells>
  <hyperlinks>
    <hyperlink ref="A4" r:id="rId1" xr:uid="{8503AA86-276E-4089-89B9-42A049109B05}"/>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9370-095B-42E4-A077-39790843B171}">
  <sheetPr>
    <tabColor theme="0" tint="-0.249977111117893"/>
    <pageSetUpPr fitToPage="1"/>
  </sheetPr>
  <dimension ref="A1:BP90"/>
  <sheetViews>
    <sheetView showGridLines="0" zoomScaleNormal="100" workbookViewId="0">
      <selection activeCell="G8" sqref="G8"/>
    </sheetView>
  </sheetViews>
  <sheetFormatPr defaultColWidth="8.7265625" defaultRowHeight="14.5" x14ac:dyDescent="0.35"/>
  <cols>
    <col min="1" max="1" width="5.54296875" style="2" customWidth="1"/>
    <col min="2" max="2" width="76.54296875" style="2" customWidth="1"/>
    <col min="3" max="4" width="15.7265625" style="61" customWidth="1"/>
    <col min="5" max="5" width="10" style="2" customWidth="1"/>
    <col min="6" max="6" width="45.453125" style="2" customWidth="1"/>
    <col min="7" max="7" width="11.26953125" style="2" customWidth="1"/>
    <col min="8" max="8" width="11.36328125" style="2" customWidth="1"/>
    <col min="9" max="9" width="11.1796875" style="2" bestFit="1" customWidth="1"/>
    <col min="10" max="10" width="11.7265625" style="2" customWidth="1"/>
    <col min="11" max="11" width="3.453125" style="2" customWidth="1"/>
    <col min="12" max="12" width="9.1796875" style="2" customWidth="1"/>
    <col min="13" max="19" width="8.7265625" style="2" hidden="1" customWidth="1"/>
    <col min="20" max="21" width="43.81640625" style="2" hidden="1" customWidth="1"/>
    <col min="22" max="22" width="24.453125" style="2" hidden="1" customWidth="1"/>
    <col min="23" max="38" width="8.7265625" style="2" hidden="1" customWidth="1"/>
    <col min="39" max="42" width="67.26953125" style="2" hidden="1" customWidth="1"/>
    <col min="43" max="43" width="8.7265625" style="2" hidden="1" customWidth="1"/>
    <col min="44" max="48" width="8.7265625" style="2" customWidth="1"/>
    <col min="49" max="16384" width="8.7265625" style="2"/>
  </cols>
  <sheetData>
    <row r="1" spans="1:68" ht="15" thickBot="1" x14ac:dyDescent="0.4">
      <c r="A1" s="63"/>
      <c r="B1" s="83"/>
      <c r="C1" s="62"/>
      <c r="D1" s="62"/>
      <c r="E1" s="63"/>
      <c r="F1" s="1" t="str">
        <f>IF(H2="Svenska",T77,U77)</f>
        <v>Information om gjorda val:</v>
      </c>
      <c r="G1" s="1"/>
      <c r="H1" s="1"/>
      <c r="I1" s="63"/>
      <c r="J1" s="63"/>
      <c r="K1" s="63"/>
      <c r="AA1" s="3">
        <v>0.15</v>
      </c>
      <c r="AB1" s="2" t="s">
        <v>15</v>
      </c>
      <c r="AC1" s="2" t="s">
        <v>0</v>
      </c>
      <c r="AT1" s="63"/>
      <c r="AU1" s="63"/>
      <c r="AV1" s="63"/>
      <c r="AW1" s="63"/>
      <c r="AX1" s="63"/>
      <c r="AY1" s="63"/>
      <c r="AZ1" s="63"/>
      <c r="BA1" s="63"/>
      <c r="BB1" s="63"/>
      <c r="BC1" s="63"/>
      <c r="BD1" s="63"/>
      <c r="BE1" s="63"/>
      <c r="BF1" s="63"/>
      <c r="BG1" s="63"/>
      <c r="BH1" s="63"/>
      <c r="BI1" s="63"/>
      <c r="BJ1" s="63"/>
      <c r="BK1" s="63"/>
      <c r="BL1" s="63"/>
      <c r="BM1" s="63"/>
      <c r="BN1" s="63"/>
      <c r="BO1" s="63"/>
      <c r="BP1" s="63"/>
    </row>
    <row r="2" spans="1:68" x14ac:dyDescent="0.35">
      <c r="A2" s="63"/>
      <c r="B2" s="63"/>
      <c r="C2" s="62"/>
      <c r="D2" s="62"/>
      <c r="E2" s="63"/>
      <c r="F2" s="49" t="s">
        <v>65</v>
      </c>
      <c r="G2" s="10"/>
      <c r="H2" s="142" t="s">
        <v>0</v>
      </c>
      <c r="I2" s="84"/>
      <c r="J2" s="63"/>
      <c r="K2" s="63"/>
      <c r="O2" s="2" t="s">
        <v>15</v>
      </c>
      <c r="P2" s="2" t="str">
        <f>Inställningar!I4</f>
        <v>EU25</v>
      </c>
      <c r="T2" s="2" t="s">
        <v>66</v>
      </c>
      <c r="U2" s="2" t="s">
        <v>67</v>
      </c>
      <c r="AA2" s="3">
        <v>0.4</v>
      </c>
      <c r="AB2" s="2" t="s">
        <v>17</v>
      </c>
      <c r="AC2" s="2" t="s">
        <v>2</v>
      </c>
      <c r="AT2" s="63"/>
      <c r="AU2" s="63"/>
      <c r="AV2" s="63"/>
      <c r="AW2" s="63"/>
      <c r="AX2" s="63"/>
      <c r="AY2" s="63"/>
      <c r="AZ2" s="63"/>
      <c r="BA2" s="63"/>
      <c r="BB2" s="63"/>
      <c r="BC2" s="63"/>
      <c r="BD2" s="63"/>
      <c r="BE2" s="63"/>
      <c r="BF2" s="63"/>
      <c r="BG2" s="63"/>
      <c r="BH2" s="63"/>
      <c r="BI2" s="63"/>
      <c r="BJ2" s="63"/>
      <c r="BK2" s="63"/>
      <c r="BL2" s="63"/>
      <c r="BM2" s="63"/>
      <c r="BN2" s="63"/>
      <c r="BO2" s="63"/>
      <c r="BP2" s="63"/>
    </row>
    <row r="3" spans="1:68" x14ac:dyDescent="0.35">
      <c r="A3" s="63"/>
      <c r="B3" s="1" t="s">
        <v>203</v>
      </c>
      <c r="C3" s="62"/>
      <c r="D3" s="62"/>
      <c r="E3" s="63"/>
      <c r="F3" s="50"/>
      <c r="G3" s="1"/>
      <c r="H3" s="192"/>
      <c r="I3" s="84"/>
      <c r="J3" s="63"/>
      <c r="K3" s="63"/>
      <c r="O3" s="2" t="s">
        <v>17</v>
      </c>
      <c r="T3" s="51" t="s">
        <v>68</v>
      </c>
      <c r="U3" s="2" t="s">
        <v>69</v>
      </c>
      <c r="V3" s="2" t="s">
        <v>70</v>
      </c>
      <c r="AR3" s="2" t="s">
        <v>204</v>
      </c>
      <c r="AT3" s="63"/>
      <c r="AU3" s="63"/>
      <c r="AV3" s="63"/>
      <c r="AW3" s="63"/>
      <c r="AX3" s="63"/>
      <c r="AY3" s="63"/>
      <c r="AZ3" s="63"/>
      <c r="BA3" s="63"/>
      <c r="BB3" s="63"/>
      <c r="BC3" s="63"/>
      <c r="BD3" s="63"/>
      <c r="BE3" s="63"/>
      <c r="BF3" s="63"/>
      <c r="BG3" s="63"/>
      <c r="BH3" s="63"/>
      <c r="BI3" s="63"/>
      <c r="BJ3" s="63"/>
      <c r="BK3" s="63"/>
      <c r="BL3" s="63"/>
      <c r="BM3" s="63"/>
      <c r="BN3" s="63"/>
      <c r="BO3" s="63"/>
      <c r="BP3" s="63"/>
    </row>
    <row r="4" spans="1:68" ht="15" thickBot="1" x14ac:dyDescent="0.4">
      <c r="A4" s="63"/>
      <c r="B4" s="98" t="s">
        <v>60</v>
      </c>
      <c r="C4" s="62"/>
      <c r="D4" s="62"/>
      <c r="E4" s="63"/>
      <c r="F4" s="52" t="str">
        <f>IF(H2="Svenska",T25,U25)</f>
        <v>Projektkod --------------------------------&gt;</v>
      </c>
      <c r="G4" s="53"/>
      <c r="H4" s="115" t="str">
        <f>IF(B4="Regionalfondprogrammet Övre Norrland 2021-2027",IF(H3="Nej",O7,AA8),AA8)</f>
        <v>D60</v>
      </c>
      <c r="I4" s="63"/>
      <c r="J4" s="63"/>
      <c r="K4" s="63"/>
      <c r="T4" s="2" t="s">
        <v>71</v>
      </c>
      <c r="U4" s="2" t="s">
        <v>72</v>
      </c>
      <c r="AT4" s="63"/>
      <c r="AU4" s="63"/>
      <c r="AV4" s="63"/>
      <c r="AW4" s="63"/>
      <c r="AX4" s="63"/>
      <c r="AY4" s="63"/>
      <c r="AZ4" s="63"/>
      <c r="BA4" s="63"/>
      <c r="BB4" s="63"/>
      <c r="BC4" s="63"/>
      <c r="BD4" s="63"/>
      <c r="BE4" s="63"/>
      <c r="BF4" s="63"/>
      <c r="BG4" s="63"/>
      <c r="BH4" s="63"/>
      <c r="BI4" s="63"/>
      <c r="BJ4" s="63"/>
      <c r="BK4" s="63"/>
      <c r="BL4" s="63"/>
      <c r="BM4" s="63"/>
      <c r="BN4" s="63"/>
      <c r="BO4" s="63"/>
      <c r="BP4" s="63"/>
    </row>
    <row r="5" spans="1:68" ht="16" x14ac:dyDescent="0.45">
      <c r="A5" s="63"/>
      <c r="B5" s="63"/>
      <c r="C5" s="62"/>
      <c r="D5" s="62"/>
      <c r="E5" s="63"/>
      <c r="F5" s="63"/>
      <c r="G5" s="63"/>
      <c r="H5" s="157"/>
      <c r="I5" s="63"/>
      <c r="J5" s="63"/>
      <c r="K5" s="63"/>
      <c r="T5" s="2" t="s">
        <v>20</v>
      </c>
      <c r="U5" s="2" t="s">
        <v>73</v>
      </c>
      <c r="V5" s="54" t="s">
        <v>74</v>
      </c>
      <c r="W5" s="54" t="s">
        <v>75</v>
      </c>
      <c r="AT5" s="63"/>
      <c r="AU5" s="63"/>
      <c r="AV5" s="63"/>
      <c r="AW5" s="63"/>
      <c r="AX5" s="63"/>
      <c r="AY5" s="63"/>
      <c r="AZ5" s="63"/>
      <c r="BA5" s="63"/>
      <c r="BB5" s="63"/>
      <c r="BC5" s="63"/>
      <c r="BD5" s="63"/>
      <c r="BE5" s="63"/>
      <c r="BF5" s="63"/>
      <c r="BG5" s="63"/>
      <c r="BH5" s="63"/>
      <c r="BI5" s="63"/>
      <c r="BJ5" s="63"/>
      <c r="BK5" s="63"/>
      <c r="BL5" s="63"/>
      <c r="BM5" s="63"/>
      <c r="BN5" s="63"/>
      <c r="BO5" s="63"/>
      <c r="BP5" s="63"/>
    </row>
    <row r="6" spans="1:68" ht="26" x14ac:dyDescent="0.6">
      <c r="A6" s="63"/>
      <c r="B6" s="72" t="str">
        <f>IF(H2="Svenska",T30,U30)</f>
        <v>Beräkningsmall för medfinansiering av EU-projekt</v>
      </c>
      <c r="C6" s="62"/>
      <c r="D6" s="62"/>
      <c r="E6" s="63"/>
      <c r="F6" s="136"/>
      <c r="G6" s="63"/>
      <c r="H6" s="63"/>
      <c r="I6" s="63"/>
      <c r="J6" s="63"/>
      <c r="K6" s="63"/>
      <c r="N6" s="2" t="s">
        <v>76</v>
      </c>
      <c r="O6" s="2" t="s">
        <v>77</v>
      </c>
      <c r="P6" s="2" t="s">
        <v>78</v>
      </c>
      <c r="Q6" s="2" t="s">
        <v>79</v>
      </c>
      <c r="T6" s="2" t="s">
        <v>0</v>
      </c>
      <c r="U6" s="2" t="s">
        <v>2</v>
      </c>
      <c r="AT6" s="63"/>
      <c r="AU6" s="63"/>
      <c r="AV6" s="63"/>
      <c r="AW6" s="63"/>
      <c r="AX6" s="63"/>
      <c r="AY6" s="63"/>
      <c r="AZ6" s="63"/>
      <c r="BA6" s="63"/>
      <c r="BB6" s="63"/>
      <c r="BC6" s="63"/>
      <c r="BD6" s="63"/>
      <c r="BE6" s="63"/>
      <c r="BF6" s="63"/>
      <c r="BG6" s="63"/>
      <c r="BH6" s="63"/>
      <c r="BI6" s="63"/>
      <c r="BJ6" s="63"/>
      <c r="BK6" s="63"/>
      <c r="BL6" s="63"/>
      <c r="BM6" s="63"/>
      <c r="BN6" s="63"/>
      <c r="BO6" s="63"/>
      <c r="BP6" s="63"/>
    </row>
    <row r="7" spans="1:68" ht="52" customHeight="1" x14ac:dyDescent="0.35">
      <c r="A7" s="63"/>
      <c r="B7" s="227" t="str">
        <f>B4</f>
        <v>Interreg Aurora</v>
      </c>
      <c r="C7" s="228"/>
      <c r="D7" s="228"/>
      <c r="E7" s="228"/>
      <c r="F7" s="228"/>
      <c r="G7" s="228"/>
      <c r="H7" s="228"/>
      <c r="I7" s="228"/>
      <c r="J7" s="228"/>
      <c r="K7" s="228"/>
      <c r="M7" s="2" t="s">
        <v>0</v>
      </c>
      <c r="N7" s="2" t="s">
        <v>17</v>
      </c>
      <c r="O7" s="2" t="s">
        <v>48</v>
      </c>
      <c r="P7" s="4">
        <v>0.25</v>
      </c>
      <c r="Q7" s="4">
        <v>0.05</v>
      </c>
      <c r="T7" s="2" t="s">
        <v>80</v>
      </c>
      <c r="U7" s="2" t="s">
        <v>81</v>
      </c>
      <c r="AA7" s="2" t="s">
        <v>82</v>
      </c>
      <c r="AB7" s="5" t="s">
        <v>19</v>
      </c>
      <c r="AC7" s="6" t="s">
        <v>20</v>
      </c>
      <c r="AD7" s="6" t="s">
        <v>21</v>
      </c>
      <c r="AM7" s="140">
        <v>0.15</v>
      </c>
      <c r="AN7" s="140">
        <v>0.15</v>
      </c>
      <c r="AO7" s="140">
        <v>0.4</v>
      </c>
      <c r="AP7" s="140">
        <v>0.4</v>
      </c>
      <c r="AT7" s="63"/>
      <c r="AU7" s="63"/>
      <c r="AV7" s="63"/>
      <c r="AW7" s="63"/>
      <c r="AX7" s="63"/>
      <c r="AY7" s="63"/>
      <c r="AZ7" s="63"/>
      <c r="BA7" s="63"/>
      <c r="BB7" s="63"/>
      <c r="BC7" s="63"/>
      <c r="BD7" s="63"/>
      <c r="BE7" s="63"/>
      <c r="BF7" s="63"/>
      <c r="BG7" s="63"/>
      <c r="BH7" s="63"/>
      <c r="BI7" s="63"/>
      <c r="BJ7" s="63"/>
      <c r="BK7" s="63"/>
      <c r="BL7" s="63"/>
      <c r="BM7" s="63"/>
      <c r="BN7" s="63"/>
      <c r="BO7" s="63"/>
      <c r="BP7" s="63"/>
    </row>
    <row r="8" spans="1:68" ht="16" customHeight="1" x14ac:dyDescent="0.35">
      <c r="A8" s="63"/>
      <c r="B8" s="191"/>
      <c r="C8" s="109"/>
      <c r="D8" s="109"/>
      <c r="E8" s="163"/>
      <c r="F8" s="111" t="str">
        <f>IF(B4="Interreg Aurora","Välj procentsats","")</f>
        <v>Välj procentsats</v>
      </c>
      <c r="G8" s="108">
        <v>0.15</v>
      </c>
      <c r="H8" s="164" t="str">
        <f>IF($G$8=0.4,IF($B$4="Interreg Aurora","","40% regeln går bara att tillämpa för vissa Interreg."),"")</f>
        <v/>
      </c>
      <c r="I8" s="165"/>
      <c r="J8" s="104"/>
      <c r="K8" s="104"/>
      <c r="P8" s="4"/>
      <c r="Q8" s="4"/>
      <c r="AA8" s="2" t="str">
        <f>_xlfn.XLOOKUP(B4,Beräkningsmatris!C:C,Beräkningsmatris!D:D)</f>
        <v>D60</v>
      </c>
      <c r="AB8" s="3">
        <f>_xlfn.XLOOKUP(B4,Beräkningsmatris!C:C,Beräkningsmatris!F:F)</f>
        <v>0.65</v>
      </c>
      <c r="AC8" s="3">
        <f>_xlfn.XLOOKUP(B4,Beräkningsmatris!C:C,Beräkningsmatris!G:G)</f>
        <v>0.15</v>
      </c>
      <c r="AD8" s="3">
        <f>_xlfn.XLOOKUP(B4,Beräkningsmatris!C:C,Beräkningsmatris!H:H)</f>
        <v>0.6</v>
      </c>
      <c r="AE8" s="112">
        <f>_xlfn.XLOOKUP(B4,Beräkningsmatris!C:C,Beräkningsmatris!H:H)</f>
        <v>0.6</v>
      </c>
      <c r="AG8" s="2">
        <f>_xlfn.XLOOKUP(B4,Beräkningsmatris!C:C,Beräkningsmatris!I:I)</f>
        <v>0</v>
      </c>
      <c r="AM8" s="2" t="s">
        <v>205</v>
      </c>
      <c r="AN8" s="2" t="s">
        <v>206</v>
      </c>
      <c r="AO8" s="2" t="s">
        <v>207</v>
      </c>
      <c r="AP8" s="2" t="s">
        <v>206</v>
      </c>
      <c r="AT8" s="63"/>
      <c r="AU8" s="63"/>
      <c r="AV8" s="63"/>
      <c r="AW8" s="63"/>
      <c r="AX8" s="63"/>
      <c r="AY8" s="63"/>
      <c r="AZ8" s="63"/>
      <c r="BA8" s="63"/>
      <c r="BB8" s="63"/>
      <c r="BC8" s="63"/>
      <c r="BD8" s="63"/>
      <c r="BE8" s="63"/>
      <c r="BF8" s="63"/>
      <c r="BG8" s="63"/>
      <c r="BH8" s="63"/>
      <c r="BI8" s="63"/>
      <c r="BJ8" s="63"/>
      <c r="BK8" s="63"/>
      <c r="BL8" s="63"/>
      <c r="BM8" s="63"/>
      <c r="BN8" s="63"/>
      <c r="BO8" s="63"/>
      <c r="BP8" s="63"/>
    </row>
    <row r="9" spans="1:68" ht="16" customHeight="1" x14ac:dyDescent="0.35">
      <c r="A9" s="63"/>
      <c r="B9" s="109"/>
      <c r="C9" s="109"/>
      <c r="D9" s="109"/>
      <c r="E9" s="163"/>
      <c r="F9" s="162" t="s">
        <v>25</v>
      </c>
      <c r="G9" s="162" t="str">
        <f>IF($H$2="Svenska",T9,U9)</f>
        <v>15%-regeln</v>
      </c>
      <c r="H9" s="162" t="s">
        <v>27</v>
      </c>
      <c r="I9" s="165"/>
      <c r="J9" s="104"/>
      <c r="K9" s="104"/>
      <c r="P9" s="4"/>
      <c r="Q9" s="4"/>
      <c r="T9" s="2" t="s">
        <v>26</v>
      </c>
      <c r="U9" s="2" t="s">
        <v>208</v>
      </c>
      <c r="AT9" s="63"/>
      <c r="AU9" s="63"/>
      <c r="AV9" s="63"/>
      <c r="AW9" s="63"/>
      <c r="AX9" s="63"/>
      <c r="AY9" s="63"/>
      <c r="AZ9" s="63"/>
      <c r="BA9" s="63"/>
      <c r="BB9" s="63"/>
      <c r="BC9" s="63"/>
      <c r="BD9" s="63"/>
      <c r="BE9" s="63"/>
      <c r="BF9" s="63"/>
      <c r="BG9" s="63"/>
      <c r="BH9" s="63"/>
      <c r="BI9" s="63"/>
      <c r="BJ9" s="63"/>
      <c r="BK9" s="63"/>
      <c r="BL9" s="63"/>
      <c r="BM9" s="63"/>
      <c r="BN9" s="63"/>
      <c r="BO9" s="63"/>
      <c r="BP9" s="63"/>
    </row>
    <row r="10" spans="1:68" ht="16" customHeight="1" x14ac:dyDescent="0.35">
      <c r="A10" s="63"/>
      <c r="B10" s="109"/>
      <c r="C10" s="109"/>
      <c r="D10" s="149"/>
      <c r="E10" s="163"/>
      <c r="F10" s="162" t="str">
        <f>IF($H$2="Svenska",T10,U10)</f>
        <v>Faktiska personalkostnader</v>
      </c>
      <c r="G10" s="166">
        <f>D29</f>
        <v>0</v>
      </c>
      <c r="H10" s="167">
        <f>C21</f>
        <v>0</v>
      </c>
      <c r="I10" s="165"/>
      <c r="J10" s="104"/>
      <c r="K10" s="104"/>
      <c r="P10" s="4"/>
      <c r="Q10" s="4"/>
      <c r="T10" s="2" t="s">
        <v>209</v>
      </c>
      <c r="U10" s="2" t="s">
        <v>210</v>
      </c>
      <c r="AT10" s="63"/>
      <c r="AU10" s="63"/>
      <c r="AV10" s="63"/>
      <c r="AW10" s="63"/>
      <c r="AX10" s="63"/>
      <c r="AY10" s="63"/>
      <c r="AZ10" s="63"/>
      <c r="BA10" s="63"/>
      <c r="BB10" s="63"/>
      <c r="BC10" s="63"/>
      <c r="BD10" s="63"/>
      <c r="BE10" s="63"/>
      <c r="BF10" s="63"/>
      <c r="BG10" s="63"/>
      <c r="BH10" s="63"/>
      <c r="BI10" s="63"/>
      <c r="BJ10" s="63"/>
      <c r="BK10" s="63"/>
      <c r="BL10" s="63"/>
      <c r="BM10" s="63"/>
      <c r="BN10" s="63"/>
      <c r="BO10" s="63"/>
      <c r="BP10" s="63"/>
    </row>
    <row r="11" spans="1:68" ht="16" customHeight="1" x14ac:dyDescent="0.35">
      <c r="A11" s="63"/>
      <c r="B11" s="109"/>
      <c r="C11" s="109"/>
      <c r="D11" s="149"/>
      <c r="E11" s="163"/>
      <c r="F11" s="162" t="str">
        <f t="shared" ref="F11:F12" si="0">IF($H$2="Svenska",T11,U11)</f>
        <v>Övriga kostnader - Schablon 15%</v>
      </c>
      <c r="G11" s="166">
        <f>G10*0.15</f>
        <v>0</v>
      </c>
      <c r="H11" s="167">
        <f>H10*0.4</f>
        <v>0</v>
      </c>
      <c r="I11" s="168" t="s">
        <v>211</v>
      </c>
      <c r="J11" s="104"/>
      <c r="K11" s="104"/>
      <c r="P11" s="4"/>
      <c r="Q11" s="4"/>
      <c r="T11" s="2" t="str">
        <f>"Övriga kostnader - Schablon "&amp;G8*100&amp;""&amp;"%"</f>
        <v>Övriga kostnader - Schablon 15%</v>
      </c>
      <c r="U11" s="2" t="str">
        <f>"Other costs - Flat rate "&amp;G8*100&amp;""&amp;"%"</f>
        <v>Other costs - Flat rate 15%</v>
      </c>
      <c r="AT11" s="63"/>
      <c r="AU11" s="63"/>
      <c r="AV11" s="63"/>
      <c r="AW11" s="63"/>
      <c r="AX11" s="63"/>
      <c r="AY11" s="63"/>
      <c r="AZ11" s="63"/>
      <c r="BA11" s="63"/>
      <c r="BB11" s="63"/>
      <c r="BC11" s="63"/>
      <c r="BD11" s="63"/>
      <c r="BE11" s="63"/>
      <c r="BF11" s="63"/>
      <c r="BG11" s="63"/>
      <c r="BH11" s="63"/>
      <c r="BI11" s="63"/>
      <c r="BJ11" s="63"/>
      <c r="BK11" s="63"/>
      <c r="BL11" s="63"/>
      <c r="BM11" s="63"/>
      <c r="BN11" s="63"/>
      <c r="BO11" s="63"/>
      <c r="BP11" s="63"/>
    </row>
    <row r="12" spans="1:68" ht="16" customHeight="1" x14ac:dyDescent="0.35">
      <c r="A12" s="63"/>
      <c r="B12" s="109"/>
      <c r="C12" s="109"/>
      <c r="D12" s="149"/>
      <c r="E12" s="163"/>
      <c r="F12" s="162" t="str">
        <f t="shared" si="0"/>
        <v>Rese- och boendekostnader schablon 15%</v>
      </c>
      <c r="G12" s="166">
        <f>IF(H12="Ja",G10*0.15,0)</f>
        <v>0</v>
      </c>
      <c r="H12" s="110" t="s">
        <v>15</v>
      </c>
      <c r="I12" s="152"/>
      <c r="J12" s="104"/>
      <c r="K12" s="104"/>
      <c r="P12" s="4"/>
      <c r="Q12" s="4"/>
      <c r="T12" s="2" t="s">
        <v>29</v>
      </c>
      <c r="U12" s="2" t="s">
        <v>212</v>
      </c>
      <c r="AT12" s="63"/>
      <c r="AU12" s="63"/>
      <c r="AV12" s="63"/>
      <c r="AW12" s="63"/>
      <c r="AX12" s="63"/>
      <c r="AY12" s="63"/>
      <c r="AZ12" s="63"/>
      <c r="BA12" s="63"/>
      <c r="BB12" s="63"/>
      <c r="BC12" s="63"/>
      <c r="BD12" s="63"/>
      <c r="BE12" s="63"/>
      <c r="BF12" s="63"/>
      <c r="BG12" s="63"/>
      <c r="BH12" s="63"/>
      <c r="BI12" s="63"/>
      <c r="BJ12" s="63"/>
      <c r="BK12" s="63"/>
      <c r="BL12" s="63"/>
      <c r="BM12" s="63"/>
      <c r="BN12" s="63"/>
      <c r="BO12" s="63"/>
      <c r="BP12" s="63"/>
    </row>
    <row r="13" spans="1:68" ht="16" customHeight="1" x14ac:dyDescent="0.35">
      <c r="A13" s="63"/>
      <c r="B13" s="109"/>
      <c r="C13" s="109"/>
      <c r="D13" s="149"/>
      <c r="E13" s="163"/>
      <c r="F13" s="109"/>
      <c r="G13" s="141"/>
      <c r="H13" s="109"/>
      <c r="I13" s="163"/>
      <c r="J13" s="104"/>
      <c r="K13" s="104"/>
      <c r="P13" s="4"/>
      <c r="Q13" s="4"/>
      <c r="AT13" s="63"/>
      <c r="AU13" s="63"/>
      <c r="AV13" s="63"/>
      <c r="AW13" s="63"/>
      <c r="AX13" s="63"/>
      <c r="AY13" s="63"/>
      <c r="AZ13" s="63"/>
      <c r="BA13" s="63"/>
      <c r="BB13" s="63"/>
      <c r="BC13" s="63"/>
      <c r="BD13" s="63"/>
      <c r="BE13" s="63"/>
      <c r="BF13" s="63"/>
      <c r="BG13" s="63"/>
      <c r="BH13" s="63"/>
      <c r="BI13" s="63"/>
      <c r="BJ13" s="63"/>
      <c r="BK13" s="63"/>
      <c r="BL13" s="63"/>
      <c r="BM13" s="63"/>
      <c r="BN13" s="63"/>
      <c r="BO13" s="63"/>
      <c r="BP13" s="63"/>
    </row>
    <row r="14" spans="1:68" ht="16" customHeight="1" x14ac:dyDescent="0.35">
      <c r="A14" s="63"/>
      <c r="B14" s="103"/>
      <c r="C14" s="104"/>
      <c r="D14" s="104"/>
      <c r="E14" s="104"/>
      <c r="F14" s="109"/>
      <c r="G14" s="141"/>
      <c r="H14" s="109"/>
      <c r="I14" s="163"/>
      <c r="J14" s="104"/>
      <c r="K14" s="104"/>
      <c r="P14" s="4"/>
      <c r="Q14" s="4"/>
      <c r="AT14" s="63"/>
      <c r="AU14" s="63"/>
      <c r="AV14" s="63"/>
      <c r="AW14" s="63"/>
      <c r="AX14" s="63"/>
      <c r="AY14" s="63"/>
      <c r="AZ14" s="63"/>
      <c r="BA14" s="63"/>
      <c r="BB14" s="63"/>
      <c r="BC14" s="63"/>
      <c r="BD14" s="63"/>
      <c r="BE14" s="63"/>
      <c r="BF14" s="63"/>
      <c r="BG14" s="63"/>
      <c r="BH14" s="63"/>
      <c r="BI14" s="63"/>
      <c r="BJ14" s="63"/>
      <c r="BK14" s="63"/>
      <c r="BL14" s="63"/>
      <c r="BM14" s="63"/>
      <c r="BN14" s="63"/>
      <c r="BO14" s="63"/>
      <c r="BP14" s="63"/>
    </row>
    <row r="15" spans="1:68" ht="16" customHeight="1" x14ac:dyDescent="0.35">
      <c r="A15" s="63"/>
      <c r="B15" s="103"/>
      <c r="C15" s="232" t="str">
        <f>IF($H$2="Svenska",'Beräkningsmall HEU'!T99,'Beräkningsmall HEU'!U99)</f>
        <v>All beräkning i denna mall måste ses som ungefärlig och kan aldrig visa exakt behov av medfinansiering.</v>
      </c>
      <c r="D15" s="233"/>
      <c r="E15" s="169"/>
      <c r="F15" s="109"/>
      <c r="G15" s="141"/>
      <c r="H15" s="109"/>
      <c r="I15" s="163"/>
      <c r="J15" s="104"/>
      <c r="K15" s="104"/>
      <c r="P15" s="4"/>
      <c r="Q15" s="4"/>
      <c r="AT15" s="63"/>
      <c r="AU15" s="63"/>
      <c r="AV15" s="63"/>
      <c r="AW15" s="63"/>
      <c r="AX15" s="63"/>
      <c r="AY15" s="63"/>
      <c r="AZ15" s="63"/>
      <c r="BA15" s="63"/>
      <c r="BB15" s="63"/>
      <c r="BC15" s="63"/>
      <c r="BD15" s="63"/>
      <c r="BE15" s="63"/>
      <c r="BF15" s="63"/>
      <c r="BG15" s="63"/>
      <c r="BH15" s="63"/>
      <c r="BI15" s="63"/>
      <c r="BJ15" s="63"/>
      <c r="BK15" s="63"/>
      <c r="BL15" s="63"/>
      <c r="BM15" s="63"/>
      <c r="BN15" s="63"/>
      <c r="BO15" s="63"/>
      <c r="BP15" s="63"/>
    </row>
    <row r="16" spans="1:68" ht="16" customHeight="1" x14ac:dyDescent="0.35">
      <c r="A16" s="63"/>
      <c r="B16" s="103"/>
      <c r="C16" s="233"/>
      <c r="D16" s="233"/>
      <c r="E16" s="104"/>
      <c r="F16" s="104"/>
      <c r="G16" s="104"/>
      <c r="H16" s="104"/>
      <c r="I16" s="104"/>
      <c r="J16" s="104"/>
      <c r="K16" s="104"/>
      <c r="P16" s="4"/>
      <c r="Q16" s="4"/>
      <c r="AT16" s="63"/>
      <c r="AU16" s="63"/>
      <c r="AV16" s="63"/>
      <c r="AW16" s="63"/>
      <c r="AX16" s="63"/>
      <c r="AY16" s="63"/>
      <c r="AZ16" s="63"/>
      <c r="BA16" s="63"/>
      <c r="BB16" s="63"/>
      <c r="BC16" s="63"/>
      <c r="BD16" s="63"/>
      <c r="BE16" s="63"/>
      <c r="BF16" s="63"/>
      <c r="BG16" s="63"/>
      <c r="BH16" s="63"/>
      <c r="BI16" s="63"/>
      <c r="BJ16" s="63"/>
      <c r="BK16" s="63"/>
      <c r="BL16" s="63"/>
      <c r="BM16" s="63"/>
      <c r="BN16" s="63"/>
      <c r="BO16" s="63"/>
      <c r="BP16" s="63"/>
    </row>
    <row r="17" spans="1:68" ht="15.5" x14ac:dyDescent="0.35">
      <c r="A17" s="63"/>
      <c r="B17" s="55" t="str">
        <f>IF(H2="Svenska",T31,U31)</f>
        <v>Fyll i rosa rutor med aktuella uppgifter.</v>
      </c>
      <c r="C17" s="233"/>
      <c r="D17" s="233"/>
      <c r="E17" s="63"/>
      <c r="F17" s="1" t="s">
        <v>213</v>
      </c>
      <c r="G17" s="170">
        <f>G8</f>
        <v>0.15</v>
      </c>
      <c r="H17" s="63"/>
      <c r="I17" s="63"/>
      <c r="J17" s="63"/>
      <c r="K17" s="63"/>
      <c r="M17" s="2" t="s">
        <v>2</v>
      </c>
      <c r="O17" s="2" t="s">
        <v>83</v>
      </c>
      <c r="P17" s="4">
        <v>0.2</v>
      </c>
      <c r="Q17" s="4">
        <v>0.2</v>
      </c>
      <c r="T17" s="2" t="s">
        <v>84</v>
      </c>
      <c r="U17" s="2" t="s">
        <v>85</v>
      </c>
      <c r="AT17" s="63"/>
      <c r="AU17" s="63"/>
      <c r="AV17" s="63"/>
      <c r="AW17" s="63"/>
      <c r="AX17" s="63"/>
      <c r="AY17" s="63"/>
      <c r="AZ17" s="63"/>
      <c r="BA17" s="63"/>
      <c r="BB17" s="63"/>
      <c r="BC17" s="63"/>
      <c r="BD17" s="63"/>
      <c r="BE17" s="63"/>
      <c r="BF17" s="63"/>
      <c r="BG17" s="63"/>
      <c r="BH17" s="63"/>
      <c r="BI17" s="63"/>
      <c r="BJ17" s="63"/>
      <c r="BK17" s="63"/>
      <c r="BL17" s="63"/>
      <c r="BM17" s="63"/>
      <c r="BN17" s="63"/>
      <c r="BO17" s="63"/>
      <c r="BP17" s="63"/>
    </row>
    <row r="18" spans="1:68" x14ac:dyDescent="0.35">
      <c r="A18" s="63"/>
      <c r="B18" s="63"/>
      <c r="C18" s="62"/>
      <c r="D18" s="62"/>
      <c r="E18" s="63"/>
      <c r="F18" s="27" t="str">
        <f>IF(H2="Svenska",IF(Inställningar!J5="EU31",T5,U5),IF(Inställningar!J5="EU31",V5,W5))</f>
        <v>Godkänd OH-nivå på direkt lön</v>
      </c>
      <c r="G18" s="118">
        <f>IF(H5="Ja",D11,AC8)</f>
        <v>0.15</v>
      </c>
      <c r="H18" s="63"/>
      <c r="I18" s="63"/>
      <c r="J18" s="63"/>
      <c r="K18" s="63"/>
      <c r="N18" s="2" t="s">
        <v>15</v>
      </c>
      <c r="O18" s="2" t="s">
        <v>47</v>
      </c>
      <c r="P18" s="4">
        <v>0.25</v>
      </c>
      <c r="Q18" s="4">
        <v>0.4</v>
      </c>
      <c r="T18" s="2" t="s">
        <v>86</v>
      </c>
      <c r="U18" s="2" t="s">
        <v>87</v>
      </c>
      <c r="AT18" s="63"/>
      <c r="AU18" s="63"/>
      <c r="AV18" s="63"/>
      <c r="AW18" s="63"/>
      <c r="AX18" s="63"/>
      <c r="AY18" s="63"/>
      <c r="AZ18" s="63"/>
      <c r="BA18" s="63"/>
      <c r="BB18" s="63"/>
      <c r="BC18" s="63"/>
      <c r="BD18" s="63"/>
      <c r="BE18" s="63"/>
      <c r="BF18" s="63"/>
      <c r="BG18" s="63"/>
      <c r="BH18" s="63"/>
      <c r="BI18" s="63"/>
      <c r="BJ18" s="63"/>
      <c r="BK18" s="63"/>
      <c r="BL18" s="63"/>
      <c r="BM18" s="63"/>
      <c r="BN18" s="63"/>
      <c r="BO18" s="63"/>
      <c r="BP18" s="63"/>
    </row>
    <row r="19" spans="1:68" ht="15" thickBot="1" x14ac:dyDescent="0.4">
      <c r="A19" s="63"/>
      <c r="B19" s="63"/>
      <c r="C19" s="62"/>
      <c r="D19" s="62"/>
      <c r="E19" s="63"/>
      <c r="F19" s="27" t="str">
        <f>IF(H2="Svenska",T36,U36)</f>
        <v>Umu:s ersättningssnivå</v>
      </c>
      <c r="G19" s="118">
        <f>IF(H5="Ja",D12,IF(B4&lt;&gt;"Regionalfondprogrammet Övre Norrland 2021-2027",AD8,IF(H3="Ja",AD8,AG8)))</f>
        <v>0.6</v>
      </c>
      <c r="H19" s="63"/>
      <c r="I19" s="63"/>
      <c r="J19" s="63"/>
      <c r="K19" s="63"/>
      <c r="O19" s="2" t="s">
        <v>61</v>
      </c>
      <c r="P19" s="4">
        <v>0.15</v>
      </c>
      <c r="Q19" s="4">
        <v>0.6</v>
      </c>
      <c r="T19" s="2" t="s">
        <v>88</v>
      </c>
      <c r="U19" s="2" t="s">
        <v>89</v>
      </c>
      <c r="AT19" s="63"/>
      <c r="AU19" s="63"/>
      <c r="AV19" s="63"/>
      <c r="AW19" s="63"/>
      <c r="AX19" s="63"/>
      <c r="AY19" s="63"/>
      <c r="AZ19" s="63"/>
      <c r="BA19" s="63"/>
      <c r="BB19" s="63"/>
      <c r="BC19" s="63"/>
      <c r="BD19" s="63"/>
      <c r="BE19" s="63"/>
      <c r="BF19" s="63"/>
      <c r="BG19" s="63"/>
      <c r="BH19" s="63"/>
      <c r="BI19" s="63"/>
      <c r="BJ19" s="63"/>
      <c r="BK19" s="63"/>
      <c r="BL19" s="63"/>
      <c r="BM19" s="63"/>
      <c r="BN19" s="63"/>
      <c r="BO19" s="63"/>
      <c r="BP19" s="63"/>
    </row>
    <row r="20" spans="1:68" x14ac:dyDescent="0.35">
      <c r="A20" s="63"/>
      <c r="B20" s="63"/>
      <c r="C20" s="24" t="str">
        <f>IF(H2="Svenska",T46,U46)</f>
        <v>Intäkt, tkr</v>
      </c>
      <c r="D20" s="24" t="str">
        <f>IF(H2="Svenska",T47,U47)</f>
        <v>Kostnad, tkr</v>
      </c>
      <c r="E20" s="63"/>
      <c r="F20" s="27" t="str">
        <f>IF(H2="Svenska",T37,U37)</f>
        <v>Umu:s medfinansieringsnivå för UGEM</v>
      </c>
      <c r="G20" s="119">
        <f>G22</f>
        <v>0</v>
      </c>
      <c r="H20" s="65" t="str">
        <f>IF(H2="Svenska",T7,U7)</f>
        <v>Belopp</v>
      </c>
      <c r="I20" s="65" t="str">
        <f>IF(H2="Svenska",T17,U17)</f>
        <v>Procent</v>
      </c>
      <c r="J20" s="63"/>
      <c r="K20" s="63"/>
      <c r="O20" s="2" t="s">
        <v>51</v>
      </c>
      <c r="P20" s="4">
        <v>0.08</v>
      </c>
      <c r="Q20" s="4">
        <v>1.04</v>
      </c>
      <c r="T20" s="2" t="s">
        <v>90</v>
      </c>
      <c r="U20" s="2" t="s">
        <v>91</v>
      </c>
      <c r="AT20" s="63"/>
      <c r="AU20" s="63"/>
      <c r="AV20" s="63"/>
      <c r="AW20" s="63"/>
      <c r="AX20" s="63"/>
      <c r="AY20" s="63"/>
      <c r="AZ20" s="63"/>
      <c r="BA20" s="63"/>
      <c r="BB20" s="63"/>
      <c r="BC20" s="63"/>
      <c r="BD20" s="63"/>
      <c r="BE20" s="63"/>
      <c r="BF20" s="63"/>
      <c r="BG20" s="63"/>
      <c r="BH20" s="63"/>
      <c r="BI20" s="63"/>
      <c r="BJ20" s="63"/>
      <c r="BK20" s="63"/>
      <c r="BL20" s="63"/>
      <c r="BM20" s="63"/>
      <c r="BN20" s="63"/>
      <c r="BO20" s="63"/>
      <c r="BP20" s="63"/>
    </row>
    <row r="21" spans="1:68" ht="15" thickBot="1" x14ac:dyDescent="0.4">
      <c r="A21" s="63"/>
      <c r="B21" s="27" t="str">
        <f>IF($H$2="Svenska",IF($G$8=0.15,AM21,AO21),IF($G$8=0.15,AN21,AP21))</f>
        <v>Personalkostnader i projektbudget</v>
      </c>
      <c r="C21" s="28"/>
      <c r="D21" s="29"/>
      <c r="E21" s="63"/>
      <c r="F21" s="27" t="str">
        <f>IF(H2="Svenska",T38,U38)</f>
        <v>Institutionens lokalkostnadsnivå</v>
      </c>
      <c r="G21" s="121">
        <f>IF(H21&gt;0,H21/(D29+D30),IF(H21=0,I21,H21))</f>
        <v>0</v>
      </c>
      <c r="H21" s="56">
        <v>0</v>
      </c>
      <c r="I21" s="57">
        <v>0</v>
      </c>
      <c r="J21" s="63"/>
      <c r="K21" s="63"/>
      <c r="O21" s="2" t="s">
        <v>54</v>
      </c>
      <c r="P21" s="4">
        <v>7.0000000000000007E-2</v>
      </c>
      <c r="Q21" s="4">
        <v>0.7</v>
      </c>
      <c r="AM21" s="2" t="s">
        <v>214</v>
      </c>
      <c r="AN21" s="2" t="s">
        <v>215</v>
      </c>
      <c r="AO21" s="2" t="str">
        <f>AM21</f>
        <v>Personalkostnader i projektbudget</v>
      </c>
      <c r="AP21" s="2" t="s">
        <v>215</v>
      </c>
      <c r="AT21" s="63"/>
      <c r="AU21" s="63"/>
      <c r="AV21" s="63"/>
      <c r="AW21" s="63"/>
      <c r="AX21" s="63"/>
      <c r="AY21" s="63"/>
      <c r="AZ21" s="63"/>
      <c r="BA21" s="63"/>
      <c r="BB21" s="63"/>
      <c r="BC21" s="63"/>
      <c r="BD21" s="63"/>
      <c r="BE21" s="63"/>
      <c r="BF21" s="63"/>
      <c r="BG21" s="63"/>
      <c r="BH21" s="63"/>
      <c r="BI21" s="63"/>
      <c r="BJ21" s="63"/>
      <c r="BK21" s="63"/>
      <c r="BL21" s="63"/>
      <c r="BM21" s="63"/>
      <c r="BN21" s="63"/>
      <c r="BO21" s="63"/>
      <c r="BP21" s="63"/>
    </row>
    <row r="22" spans="1:68" ht="15" thickBot="1" x14ac:dyDescent="0.4">
      <c r="A22" s="63"/>
      <c r="B22" s="27" t="str">
        <f>IF($H$2="Svenska",IF($G$8=0.15,AM22,AO22),IF($G$8=0.15,AN22,AP22))</f>
        <v>Indirekta kostnader för administration och kontor 15%</v>
      </c>
      <c r="C22" s="120">
        <f>C21*(G8)</f>
        <v>0</v>
      </c>
      <c r="D22" s="29"/>
      <c r="E22" s="122"/>
      <c r="F22" s="27" t="str">
        <f>IF(H2="Svenska",T39,U39)</f>
        <v>Institutionens procentpåslag för UGEM</v>
      </c>
      <c r="G22" s="196">
        <v>0</v>
      </c>
      <c r="H22" s="218">
        <f>SUM(G22:G24)</f>
        <v>0</v>
      </c>
      <c r="I22" s="63"/>
      <c r="J22" s="63"/>
      <c r="K22" s="63"/>
      <c r="O22" s="2" t="s">
        <v>92</v>
      </c>
      <c r="T22" s="2" t="s">
        <v>0</v>
      </c>
      <c r="U22" s="2" t="s">
        <v>2</v>
      </c>
      <c r="AA22" s="2" t="s">
        <v>216</v>
      </c>
      <c r="AM22" s="2" t="str">
        <f>"Indirekta kostnader för administration och kontor 15%"</f>
        <v>Indirekta kostnader för administration och kontor 15%</v>
      </c>
      <c r="AN22" s="2" t="str">
        <f>"Office and administrative expenditure costs"&amp;" "&amp;G8*100&amp;" %"</f>
        <v>Office and administrative expenditure costs 15 %</v>
      </c>
      <c r="AO22" s="2" t="str">
        <f>"Övriga kostnader 40%"</f>
        <v>Övriga kostnader 40%</v>
      </c>
      <c r="AP22" s="2" t="str">
        <f>"Other costs"&amp;" "&amp;G8*100&amp;" %"</f>
        <v>Other costs 15 %</v>
      </c>
      <c r="AT22" s="63"/>
      <c r="AU22" s="63"/>
      <c r="AV22" s="63"/>
      <c r="AW22" s="63"/>
      <c r="AX22" s="63"/>
      <c r="AY22" s="63"/>
      <c r="AZ22" s="63"/>
      <c r="BA22" s="63"/>
      <c r="BB22" s="63"/>
      <c r="BC22" s="63"/>
      <c r="BD22" s="63"/>
      <c r="BE22" s="63"/>
      <c r="BF22" s="63"/>
      <c r="BG22" s="63"/>
      <c r="BH22" s="63"/>
      <c r="BI22" s="63"/>
      <c r="BJ22" s="63"/>
      <c r="BK22" s="63"/>
      <c r="BL22" s="63"/>
      <c r="BM22" s="63"/>
      <c r="BN22" s="63"/>
      <c r="BO22" s="63"/>
      <c r="BP22" s="63"/>
    </row>
    <row r="23" spans="1:68" x14ac:dyDescent="0.35">
      <c r="A23" s="63"/>
      <c r="B23" s="27" t="str">
        <f>IF($H$2="Svenska",IF($G$8=0.15,AM24,AO24),IF($G$8=0.15,AN24,AP24))</f>
        <v>Resor och uppehälle i projektbudget 15%</v>
      </c>
      <c r="C23" s="120">
        <f>IF(G8=0.15,IF(H12="Ja",G12,I12),0)</f>
        <v>0</v>
      </c>
      <c r="D23" s="29"/>
      <c r="E23" s="63"/>
      <c r="F23" s="27" t="str">
        <f>IF(H2="Svenska",T40,U40)</f>
        <v>Institutionens procentpåslag för FGEM</v>
      </c>
      <c r="G23" s="135">
        <v>0</v>
      </c>
      <c r="H23" s="219"/>
      <c r="I23" s="63"/>
      <c r="J23" s="63"/>
      <c r="K23" s="63"/>
      <c r="T23" s="7" t="s">
        <v>22</v>
      </c>
      <c r="U23" s="7" t="s">
        <v>22</v>
      </c>
      <c r="AM23" s="2" t="s">
        <v>217</v>
      </c>
      <c r="AN23" s="2" t="s">
        <v>218</v>
      </c>
      <c r="AP23" s="2" t="str">
        <f>AN23</f>
        <v>EU grants for external expertise and services (Actual costs)</v>
      </c>
      <c r="AT23" s="63"/>
      <c r="AU23" s="63"/>
      <c r="AV23" s="63"/>
      <c r="AW23" s="63"/>
      <c r="AX23" s="63"/>
      <c r="AY23" s="63"/>
      <c r="AZ23" s="63"/>
      <c r="BA23" s="63"/>
      <c r="BB23" s="63"/>
      <c r="BC23" s="63"/>
      <c r="BD23" s="63"/>
      <c r="BE23" s="63"/>
      <c r="BF23" s="63"/>
      <c r="BG23" s="63"/>
      <c r="BH23" s="63"/>
      <c r="BI23" s="63"/>
      <c r="BJ23" s="63"/>
      <c r="BK23" s="63"/>
      <c r="BL23" s="63"/>
      <c r="BM23" s="63"/>
      <c r="BN23" s="63"/>
      <c r="BO23" s="63"/>
      <c r="BP23" s="63"/>
    </row>
    <row r="24" spans="1:68" ht="16" x14ac:dyDescent="0.45">
      <c r="A24" s="63"/>
      <c r="B24" s="27" t="str">
        <f>IF($H$2="Svenska",IF($G$8=0.15,AM23,AO23),IF($G$8=0.15,AN23,AP23))</f>
        <v>Extern expertis och tjänster (Faktiska kostnader) i projektbudget</v>
      </c>
      <c r="C24" s="201">
        <v>0</v>
      </c>
      <c r="D24" s="29"/>
      <c r="E24" s="63"/>
      <c r="F24" s="221" t="str">
        <f>IF(H2="Svenska",T41,U41)</f>
        <v>Institutionens procentpåslag för IGEM</v>
      </c>
      <c r="G24" s="223">
        <v>0</v>
      </c>
      <c r="H24" s="219"/>
      <c r="I24" s="63"/>
      <c r="J24" s="63"/>
      <c r="K24" s="63"/>
      <c r="T24" s="58" t="s">
        <v>93</v>
      </c>
      <c r="U24" s="54" t="s">
        <v>94</v>
      </c>
      <c r="AF24" s="2">
        <f>IF(Inställningar!J5="EU31",1,0)</f>
        <v>0</v>
      </c>
      <c r="AM24" s="155" t="s">
        <v>219</v>
      </c>
      <c r="AN24" s="2" t="s">
        <v>220</v>
      </c>
      <c r="AP24" s="2" t="s">
        <v>221</v>
      </c>
      <c r="AT24" s="63"/>
      <c r="AU24" s="63"/>
      <c r="AV24" s="63"/>
      <c r="AW24" s="63"/>
      <c r="AX24" s="63"/>
      <c r="AY24" s="63"/>
      <c r="AZ24" s="63"/>
      <c r="BA24" s="63"/>
      <c r="BB24" s="63"/>
      <c r="BC24" s="63"/>
      <c r="BD24" s="63"/>
      <c r="BE24" s="63"/>
      <c r="BF24" s="63"/>
      <c r="BG24" s="63"/>
      <c r="BH24" s="63"/>
      <c r="BI24" s="63"/>
      <c r="BJ24" s="63"/>
      <c r="BK24" s="63"/>
      <c r="BL24" s="63"/>
      <c r="BM24" s="63"/>
      <c r="BN24" s="63"/>
      <c r="BO24" s="63"/>
      <c r="BP24" s="63"/>
    </row>
    <row r="25" spans="1:68" ht="16.5" thickBot="1" x14ac:dyDescent="0.5">
      <c r="A25" s="63"/>
      <c r="B25" s="27" t="str">
        <f t="shared" ref="B25:B40" si="1">IF($H$2="Svenska",IF($G$8=0.15,AM25,AO25),IF($G$8=0.15,AN25,AP25))</f>
        <v>Utrustning (Faktiska kostnader) i projektbudget</v>
      </c>
      <c r="C25" s="28">
        <v>0</v>
      </c>
      <c r="D25" s="29"/>
      <c r="E25" s="63"/>
      <c r="F25" s="222"/>
      <c r="G25" s="224"/>
      <c r="H25" s="220"/>
      <c r="I25" s="63"/>
      <c r="J25" s="63"/>
      <c r="K25" s="63"/>
      <c r="T25" s="58" t="s">
        <v>95</v>
      </c>
      <c r="U25" s="54" t="s">
        <v>96</v>
      </c>
      <c r="AF25" s="4">
        <f>IF(AF24=1,Inställningar!E8,0)</f>
        <v>0</v>
      </c>
      <c r="AM25" s="2" t="s">
        <v>222</v>
      </c>
      <c r="AN25" s="2" t="s">
        <v>223</v>
      </c>
      <c r="AP25" s="2" t="str">
        <f t="shared" ref="AP25:AP40" si="2">AN25</f>
        <v>EU grants for equipment (Actual costs)</v>
      </c>
      <c r="AT25" s="63"/>
      <c r="AU25" s="63"/>
      <c r="AV25" s="63"/>
      <c r="AW25" s="63"/>
      <c r="AX25" s="63"/>
      <c r="AY25" s="63"/>
      <c r="AZ25" s="63"/>
      <c r="BA25" s="63"/>
      <c r="BB25" s="63"/>
      <c r="BC25" s="63"/>
      <c r="BD25" s="63"/>
      <c r="BE25" s="63"/>
      <c r="BF25" s="63"/>
      <c r="BG25" s="63"/>
      <c r="BH25" s="63"/>
      <c r="BI25" s="63"/>
      <c r="BJ25" s="63"/>
      <c r="BK25" s="63"/>
      <c r="BL25" s="63"/>
      <c r="BM25" s="63"/>
      <c r="BN25" s="63"/>
      <c r="BO25" s="63"/>
      <c r="BP25" s="63"/>
    </row>
    <row r="26" spans="1:68" ht="16" x14ac:dyDescent="0.45">
      <c r="A26" s="63"/>
      <c r="B26" s="27" t="str">
        <f t="shared" si="1"/>
        <v>Infrastruktur och bygg- och anläggningsarbeten (Faktiska kostnader) i projektbudget</v>
      </c>
      <c r="C26" s="28">
        <v>0</v>
      </c>
      <c r="D26" s="29"/>
      <c r="E26" s="63"/>
      <c r="F26" s="63"/>
      <c r="G26" s="63"/>
      <c r="H26" s="77"/>
      <c r="I26" s="63"/>
      <c r="J26" s="63"/>
      <c r="K26" s="63"/>
      <c r="T26" s="58"/>
      <c r="U26" s="54"/>
      <c r="AF26" s="4"/>
      <c r="AM26" s="2" t="s">
        <v>224</v>
      </c>
      <c r="AN26" s="2" t="s">
        <v>225</v>
      </c>
      <c r="AP26" s="2" t="str">
        <f t="shared" si="2"/>
        <v>EU grants for infrastructure and works</v>
      </c>
      <c r="AT26" s="63"/>
      <c r="AU26" s="63"/>
      <c r="AV26" s="63"/>
      <c r="AW26" s="63"/>
      <c r="AX26" s="63"/>
      <c r="AY26" s="63"/>
      <c r="AZ26" s="63"/>
      <c r="BA26" s="63"/>
      <c r="BB26" s="63"/>
      <c r="BC26" s="63"/>
      <c r="BD26" s="63"/>
      <c r="BE26" s="63"/>
      <c r="BF26" s="63"/>
      <c r="BG26" s="63"/>
      <c r="BH26" s="63"/>
      <c r="BI26" s="63"/>
      <c r="BJ26" s="63"/>
      <c r="BK26" s="63"/>
      <c r="BL26" s="63"/>
      <c r="BM26" s="63"/>
      <c r="BN26" s="63"/>
      <c r="BO26" s="63"/>
      <c r="BP26" s="63"/>
    </row>
    <row r="27" spans="1:68" ht="16" x14ac:dyDescent="0.45">
      <c r="A27" s="63"/>
      <c r="B27" s="128" t="str">
        <f>IF(H2="Svenska",T80,U80)</f>
        <v>Ersättning för indirekta kostader från finansiär 65 %</v>
      </c>
      <c r="C27" s="130">
        <f>SUM(C22*G29)</f>
        <v>0</v>
      </c>
      <c r="D27" s="29"/>
      <c r="E27" s="63"/>
      <c r="F27" s="63"/>
      <c r="G27" s="63"/>
      <c r="H27" s="77"/>
      <c r="I27" s="63"/>
      <c r="J27" s="63"/>
      <c r="K27" s="63"/>
      <c r="T27" s="58"/>
      <c r="U27" s="54"/>
      <c r="AF27" s="4"/>
      <c r="AT27" s="63"/>
      <c r="AU27" s="63"/>
      <c r="AV27" s="63"/>
      <c r="AW27" s="63"/>
      <c r="AX27" s="63"/>
      <c r="AY27" s="63"/>
      <c r="AZ27" s="63"/>
      <c r="BA27" s="63"/>
      <c r="BB27" s="63"/>
      <c r="BC27" s="63"/>
      <c r="BD27" s="63"/>
      <c r="BE27" s="63"/>
      <c r="BF27" s="63"/>
      <c r="BG27" s="63"/>
      <c r="BH27" s="63"/>
      <c r="BI27" s="63"/>
      <c r="BJ27" s="63"/>
      <c r="BK27" s="63"/>
      <c r="BL27" s="63"/>
      <c r="BM27" s="63"/>
      <c r="BN27" s="63"/>
      <c r="BO27" s="63"/>
      <c r="BP27" s="63"/>
    </row>
    <row r="28" spans="1:68" ht="16.5" thickBot="1" x14ac:dyDescent="0.5">
      <c r="A28" s="63"/>
      <c r="B28" s="128" t="str">
        <f>IF(H2="Svenska",T81,U81)</f>
        <v>Ersättning för direkta kostnader från finansiär 65 %</v>
      </c>
      <c r="C28" s="130">
        <f>SUM(C21+C23+C24+C25+C26)*G29</f>
        <v>0</v>
      </c>
      <c r="D28" s="29"/>
      <c r="E28" s="63"/>
      <c r="F28" s="63"/>
      <c r="G28" s="63"/>
      <c r="H28" s="63"/>
      <c r="I28" s="63"/>
      <c r="J28" s="63"/>
      <c r="K28" s="63"/>
      <c r="T28" s="18" t="s">
        <v>97</v>
      </c>
      <c r="U28" s="54" t="s">
        <v>98</v>
      </c>
      <c r="AO28" s="2">
        <f t="shared" ref="AO28:AO40" si="3">AM28</f>
        <v>0</v>
      </c>
      <c r="AP28" s="2">
        <f t="shared" si="2"/>
        <v>0</v>
      </c>
      <c r="AT28" s="63"/>
      <c r="AU28" s="63"/>
      <c r="AV28" s="63"/>
      <c r="AW28" s="63"/>
      <c r="AX28" s="63"/>
      <c r="AY28" s="63"/>
      <c r="AZ28" s="63"/>
      <c r="BA28" s="63"/>
      <c r="BB28" s="63"/>
      <c r="BC28" s="63"/>
      <c r="BD28" s="63"/>
      <c r="BE28" s="63"/>
      <c r="BF28" s="63"/>
      <c r="BG28" s="63"/>
      <c r="BH28" s="63"/>
      <c r="BI28" s="63"/>
      <c r="BJ28" s="63"/>
      <c r="BK28" s="63"/>
      <c r="BL28" s="63"/>
      <c r="BM28" s="63"/>
      <c r="BN28" s="63"/>
      <c r="BO28" s="63"/>
      <c r="BP28" s="63"/>
    </row>
    <row r="29" spans="1:68" x14ac:dyDescent="0.35">
      <c r="A29" s="63"/>
      <c r="B29" s="27" t="str">
        <f t="shared" si="1"/>
        <v>Direkta lönekostnader vid UMU</v>
      </c>
      <c r="C29" s="29"/>
      <c r="D29" s="28"/>
      <c r="E29" s="63"/>
      <c r="F29" s="27" t="str">
        <f>IF(H2="Svenska",T44,U44)</f>
        <v>Ersättningsnivå från finansiären</v>
      </c>
      <c r="G29" s="123">
        <f>IF(H5="Ja",D10,AB8)</f>
        <v>0.65</v>
      </c>
      <c r="H29" s="63"/>
      <c r="I29" s="63"/>
      <c r="J29" s="63"/>
      <c r="K29" s="63"/>
      <c r="AM29" s="2" t="s">
        <v>226</v>
      </c>
      <c r="AN29" s="2" t="s">
        <v>131</v>
      </c>
      <c r="AO29" s="2" t="str">
        <f t="shared" si="3"/>
        <v>Direkta lönekostnader vid UMU</v>
      </c>
      <c r="AP29" s="2" t="str">
        <f t="shared" si="2"/>
        <v>Direct personnel costs</v>
      </c>
      <c r="AT29" s="63"/>
      <c r="AU29" s="63"/>
      <c r="AV29" s="63"/>
      <c r="AW29" s="63"/>
      <c r="AX29" s="63"/>
      <c r="AY29" s="63"/>
      <c r="AZ29" s="63"/>
      <c r="BA29" s="63"/>
      <c r="BB29" s="63"/>
      <c r="BC29" s="63"/>
      <c r="BD29" s="63"/>
      <c r="BE29" s="63"/>
      <c r="BF29" s="63"/>
      <c r="BG29" s="63"/>
      <c r="BH29" s="63"/>
      <c r="BI29" s="63"/>
      <c r="BJ29" s="63"/>
      <c r="BK29" s="63"/>
      <c r="BL29" s="63"/>
      <c r="BM29" s="63"/>
      <c r="BN29" s="63"/>
      <c r="BO29" s="63"/>
      <c r="BP29" s="63"/>
    </row>
    <row r="30" spans="1:68" x14ac:dyDescent="0.35">
      <c r="A30" s="63"/>
      <c r="B30" s="27" t="str">
        <f>IF($H$2="Svenska",IF($G$8=0.15,AM31,AO31),IF($G$8=0.15,AN31,AP31))</f>
        <v>Kostnader för resor och uppehälle vid UMU</v>
      </c>
      <c r="C30" s="29"/>
      <c r="D30" s="28"/>
      <c r="E30" s="63"/>
      <c r="F30" s="63"/>
      <c r="G30" s="63"/>
      <c r="H30" s="63"/>
      <c r="I30" s="63"/>
      <c r="J30" s="63"/>
      <c r="K30" s="63"/>
      <c r="T30" s="2" t="s">
        <v>99</v>
      </c>
      <c r="U30" s="59" t="s">
        <v>100</v>
      </c>
      <c r="AM30" s="2" t="s">
        <v>227</v>
      </c>
      <c r="AN30" s="2" t="s">
        <v>228</v>
      </c>
      <c r="AO30" s="2" t="str">
        <f t="shared" si="3"/>
        <v>Kostnader för extern expertis och tjänster vid UMU</v>
      </c>
      <c r="AP30" s="2" t="str">
        <f t="shared" si="2"/>
        <v>Project costs for external expertise and services</v>
      </c>
      <c r="AT30" s="63"/>
      <c r="AU30" s="63"/>
      <c r="AV30" s="63"/>
      <c r="AW30" s="63"/>
      <c r="AX30" s="63"/>
      <c r="AY30" s="63"/>
      <c r="AZ30" s="63"/>
      <c r="BA30" s="63"/>
      <c r="BB30" s="63"/>
      <c r="BC30" s="63"/>
      <c r="BD30" s="63"/>
      <c r="BE30" s="63"/>
      <c r="BF30" s="63"/>
      <c r="BG30" s="63"/>
      <c r="BH30" s="63"/>
      <c r="BI30" s="63"/>
      <c r="BJ30" s="63"/>
      <c r="BK30" s="63"/>
      <c r="BL30" s="63"/>
      <c r="BM30" s="63"/>
      <c r="BN30" s="63"/>
      <c r="BO30" s="63"/>
      <c r="BP30" s="63"/>
    </row>
    <row r="31" spans="1:68" ht="16.5" x14ac:dyDescent="0.45">
      <c r="A31" s="63"/>
      <c r="B31" s="27" t="str">
        <f>IF($H$2="Svenska",IF($G$8=0.15,AM30,AO30),IF($G$8=0.15,AN30,AP30))</f>
        <v>Kostnader för extern expertis och tjänster vid UMU</v>
      </c>
      <c r="C31" s="29"/>
      <c r="D31" s="28"/>
      <c r="E31" s="157"/>
      <c r="F31" s="157"/>
      <c r="G31" s="157"/>
      <c r="H31" s="157"/>
      <c r="I31" s="157"/>
      <c r="J31" s="63"/>
      <c r="K31" s="63"/>
      <c r="T31" s="55" t="s">
        <v>101</v>
      </c>
      <c r="U31" s="54" t="s">
        <v>102</v>
      </c>
      <c r="AM31" s="155" t="s">
        <v>229</v>
      </c>
      <c r="AN31" s="2" t="s">
        <v>230</v>
      </c>
      <c r="AO31" s="2" t="str">
        <f t="shared" si="3"/>
        <v>Kostnader för resor och uppehälle vid UMU</v>
      </c>
      <c r="AP31" s="2" t="str">
        <f t="shared" si="2"/>
        <v>Project costs for travel and accommodation</v>
      </c>
      <c r="AT31" s="63"/>
      <c r="AU31" s="63"/>
      <c r="AV31" s="63"/>
      <c r="AW31" s="63"/>
      <c r="AX31" s="63"/>
      <c r="AY31" s="63"/>
      <c r="AZ31" s="63"/>
      <c r="BA31" s="63"/>
      <c r="BB31" s="63"/>
      <c r="BC31" s="63"/>
      <c r="BD31" s="63"/>
      <c r="BE31" s="63"/>
      <c r="BF31" s="63"/>
      <c r="BG31" s="63"/>
      <c r="BH31" s="63"/>
      <c r="BI31" s="63"/>
      <c r="BJ31" s="63"/>
      <c r="BK31" s="63"/>
      <c r="BL31" s="63"/>
      <c r="BM31" s="63"/>
      <c r="BN31" s="63"/>
      <c r="BO31" s="63"/>
      <c r="BP31" s="63"/>
    </row>
    <row r="32" spans="1:68" ht="16" x14ac:dyDescent="0.45">
      <c r="A32" s="63"/>
      <c r="B32" s="27" t="str">
        <f t="shared" si="1"/>
        <v>Kostnader för utrustning vid UMU</v>
      </c>
      <c r="C32" s="29"/>
      <c r="D32" s="28"/>
      <c r="E32" s="157"/>
      <c r="F32" s="157"/>
      <c r="G32" s="171"/>
      <c r="H32" s="157"/>
      <c r="I32" s="157"/>
      <c r="J32" s="63"/>
      <c r="K32" s="63"/>
      <c r="T32" s="60" t="s">
        <v>103</v>
      </c>
      <c r="U32" s="54" t="s">
        <v>104</v>
      </c>
      <c r="AM32" s="2" t="s">
        <v>231</v>
      </c>
      <c r="AN32" s="2" t="s">
        <v>232</v>
      </c>
      <c r="AO32" s="2" t="str">
        <f t="shared" si="3"/>
        <v>Kostnader för utrustning vid UMU</v>
      </c>
      <c r="AP32" s="2" t="str">
        <f t="shared" si="2"/>
        <v>Project costs for equipment</v>
      </c>
      <c r="AT32" s="63"/>
      <c r="AU32" s="63"/>
      <c r="AV32" s="63"/>
      <c r="AW32" s="63"/>
      <c r="AX32" s="63"/>
      <c r="AY32" s="63"/>
      <c r="AZ32" s="63"/>
      <c r="BA32" s="63"/>
      <c r="BB32" s="63"/>
      <c r="BC32" s="63"/>
      <c r="BD32" s="63"/>
      <c r="BE32" s="63"/>
      <c r="BF32" s="63"/>
      <c r="BG32" s="63"/>
      <c r="BH32" s="63"/>
      <c r="BI32" s="63"/>
      <c r="BJ32" s="63"/>
      <c r="BK32" s="63"/>
      <c r="BL32" s="63"/>
      <c r="BM32" s="63"/>
      <c r="BN32" s="63"/>
      <c r="BO32" s="63"/>
      <c r="BP32" s="63"/>
    </row>
    <row r="33" spans="1:68" ht="16" x14ac:dyDescent="0.45">
      <c r="A33" s="63"/>
      <c r="B33" s="27" t="str">
        <f t="shared" si="1"/>
        <v>Kostnader för infrastruktur och bygg- och anläggningsarbeten vid UMU</v>
      </c>
      <c r="C33" s="29"/>
      <c r="D33" s="28"/>
      <c r="E33" s="158"/>
      <c r="F33" s="157"/>
      <c r="G33" s="106"/>
      <c r="H33" s="157"/>
      <c r="I33" s="157"/>
      <c r="J33" s="63"/>
      <c r="K33" s="63"/>
      <c r="T33" s="2" t="s">
        <v>106</v>
      </c>
      <c r="U33" s="54" t="s">
        <v>107</v>
      </c>
      <c r="AM33" s="2" t="s">
        <v>233</v>
      </c>
      <c r="AN33" s="2" t="s">
        <v>234</v>
      </c>
      <c r="AO33" s="2" t="str">
        <f t="shared" si="3"/>
        <v>Kostnader för infrastruktur och bygg- och anläggningsarbeten vid UMU</v>
      </c>
      <c r="AP33" s="2" t="str">
        <f t="shared" si="2"/>
        <v>Project costs for infrastructure and works</v>
      </c>
      <c r="AT33" s="63"/>
      <c r="AU33" s="63"/>
      <c r="AV33" s="63"/>
      <c r="AW33" s="63"/>
      <c r="AX33" s="63"/>
      <c r="AY33" s="63"/>
      <c r="AZ33" s="63"/>
      <c r="BA33" s="63"/>
      <c r="BB33" s="63"/>
      <c r="BC33" s="63"/>
      <c r="BD33" s="63"/>
      <c r="BE33" s="63"/>
      <c r="BF33" s="63"/>
      <c r="BG33" s="63"/>
      <c r="BH33" s="63"/>
      <c r="BI33" s="63"/>
      <c r="BJ33" s="63"/>
      <c r="BK33" s="63"/>
      <c r="BL33" s="63"/>
      <c r="BM33" s="63"/>
      <c r="BN33" s="63"/>
      <c r="BO33" s="63"/>
      <c r="BP33" s="63"/>
    </row>
    <row r="34" spans="1:68" ht="16" x14ac:dyDescent="0.45">
      <c r="A34" s="63"/>
      <c r="B34" s="27"/>
      <c r="C34" s="29"/>
      <c r="D34" s="156"/>
      <c r="E34" s="157"/>
      <c r="F34" s="157"/>
      <c r="G34" s="107"/>
      <c r="H34" s="157"/>
      <c r="I34" s="157"/>
      <c r="J34" s="63"/>
      <c r="K34" s="63"/>
      <c r="U34" s="54"/>
      <c r="AO34" s="2">
        <f t="shared" si="3"/>
        <v>0</v>
      </c>
      <c r="AP34" s="2">
        <f t="shared" si="2"/>
        <v>0</v>
      </c>
      <c r="AT34" s="63"/>
      <c r="AU34" s="63"/>
      <c r="AV34" s="63"/>
      <c r="AW34" s="63"/>
      <c r="AX34" s="63"/>
      <c r="AY34" s="63"/>
      <c r="AZ34" s="63"/>
      <c r="BA34" s="63"/>
      <c r="BB34" s="63"/>
      <c r="BC34" s="63"/>
      <c r="BD34" s="63"/>
      <c r="BE34" s="63"/>
      <c r="BF34" s="63"/>
      <c r="BG34" s="63"/>
      <c r="BH34" s="63"/>
      <c r="BI34" s="63"/>
      <c r="BJ34" s="63"/>
      <c r="BK34" s="63"/>
      <c r="BL34" s="63"/>
      <c r="BM34" s="63"/>
      <c r="BN34" s="63"/>
      <c r="BO34" s="63"/>
      <c r="BP34" s="63"/>
    </row>
    <row r="35" spans="1:68" ht="16" x14ac:dyDescent="0.45">
      <c r="A35" s="63"/>
      <c r="B35" s="27" t="str">
        <f t="shared" si="1"/>
        <v>Lokalkostnader</v>
      </c>
      <c r="C35" s="29"/>
      <c r="D35" s="172">
        <f>IF(H21=0,IF(Inställningar!J5="EU31",(D29+D30)*G21,D29*G21),H21)</f>
        <v>0</v>
      </c>
      <c r="E35" s="157"/>
      <c r="F35" s="231"/>
      <c r="G35" s="230"/>
      <c r="H35" s="157"/>
      <c r="I35" s="157"/>
      <c r="J35" s="63"/>
      <c r="K35" s="63"/>
      <c r="T35" s="2" t="s">
        <v>20</v>
      </c>
      <c r="U35" s="54" t="s">
        <v>108</v>
      </c>
      <c r="AM35" s="2" t="s">
        <v>132</v>
      </c>
      <c r="AN35" s="2" t="s">
        <v>133</v>
      </c>
      <c r="AO35" s="2" t="str">
        <f t="shared" si="3"/>
        <v>Lokalkostnader</v>
      </c>
      <c r="AP35" s="2" t="str">
        <f t="shared" si="2"/>
        <v>Premises costs</v>
      </c>
      <c r="AT35" s="63"/>
      <c r="AU35" s="63"/>
      <c r="AV35" s="63"/>
      <c r="AW35" s="63"/>
      <c r="AX35" s="63"/>
      <c r="AY35" s="63"/>
      <c r="AZ35" s="63"/>
      <c r="BA35" s="63"/>
      <c r="BB35" s="63"/>
      <c r="BC35" s="63"/>
      <c r="BD35" s="63"/>
      <c r="BE35" s="63"/>
      <c r="BF35" s="63"/>
      <c r="BG35" s="63"/>
      <c r="BH35" s="63"/>
      <c r="BI35" s="63"/>
      <c r="BJ35" s="63"/>
      <c r="BK35" s="63"/>
      <c r="BL35" s="63"/>
      <c r="BM35" s="63"/>
      <c r="BN35" s="63"/>
      <c r="BO35" s="63"/>
      <c r="BP35" s="63"/>
    </row>
    <row r="36" spans="1:68" ht="16" x14ac:dyDescent="0.45">
      <c r="A36" s="63"/>
      <c r="B36" s="27" t="str">
        <f t="shared" si="1"/>
        <v>Indirekta kostnader UGEM</v>
      </c>
      <c r="C36" s="29"/>
      <c r="D36" s="120">
        <f>(C28)*G22</f>
        <v>0</v>
      </c>
      <c r="E36" s="158"/>
      <c r="F36" s="231"/>
      <c r="G36" s="231"/>
      <c r="H36" s="157"/>
      <c r="I36" s="157"/>
      <c r="J36" s="63"/>
      <c r="K36" s="63"/>
      <c r="T36" s="2" t="s">
        <v>109</v>
      </c>
      <c r="U36" s="54" t="s">
        <v>110</v>
      </c>
      <c r="AM36" s="2" t="s">
        <v>134</v>
      </c>
      <c r="AN36" s="2" t="s">
        <v>135</v>
      </c>
      <c r="AO36" s="2" t="str">
        <f t="shared" si="3"/>
        <v>Indirekta kostnader UGEM</v>
      </c>
      <c r="AP36" s="2" t="str">
        <f t="shared" si="2"/>
        <v>Indirect costs UGEM</v>
      </c>
      <c r="AT36" s="63"/>
      <c r="AU36" s="63"/>
      <c r="AV36" s="63"/>
      <c r="AW36" s="63"/>
      <c r="AX36" s="63"/>
      <c r="AY36" s="63"/>
      <c r="AZ36" s="63"/>
      <c r="BA36" s="63"/>
      <c r="BB36" s="63"/>
      <c r="BC36" s="63"/>
      <c r="BD36" s="63"/>
      <c r="BE36" s="63"/>
      <c r="BF36" s="63"/>
      <c r="BG36" s="63"/>
      <c r="BH36" s="63"/>
      <c r="BI36" s="63"/>
      <c r="BJ36" s="63"/>
      <c r="BK36" s="63"/>
      <c r="BL36" s="63"/>
      <c r="BM36" s="63"/>
      <c r="BN36" s="63"/>
      <c r="BO36" s="63"/>
      <c r="BP36" s="63"/>
    </row>
    <row r="37" spans="1:68" ht="16" x14ac:dyDescent="0.45">
      <c r="A37" s="63"/>
      <c r="B37" s="27" t="str">
        <f t="shared" si="1"/>
        <v>Indirekta kostnader FGEM</v>
      </c>
      <c r="C37" s="29"/>
      <c r="D37" s="120">
        <f>(C28)*G23</f>
        <v>0</v>
      </c>
      <c r="E37" s="157"/>
      <c r="F37" s="157"/>
      <c r="G37" s="106"/>
      <c r="H37" s="157"/>
      <c r="I37" s="158"/>
      <c r="J37" s="63"/>
      <c r="K37" s="63"/>
      <c r="T37" s="2" t="s">
        <v>111</v>
      </c>
      <c r="U37" s="54" t="s">
        <v>112</v>
      </c>
      <c r="AM37" s="2" t="s">
        <v>136</v>
      </c>
      <c r="AN37" s="2" t="s">
        <v>137</v>
      </c>
      <c r="AO37" s="2" t="str">
        <f t="shared" si="3"/>
        <v>Indirekta kostnader FGEM</v>
      </c>
      <c r="AP37" s="2" t="str">
        <f t="shared" si="2"/>
        <v>Indirect costs FGEM</v>
      </c>
      <c r="AT37" s="63"/>
      <c r="AU37" s="63"/>
      <c r="AV37" s="63"/>
      <c r="AW37" s="63"/>
      <c r="AX37" s="63"/>
      <c r="AY37" s="63"/>
      <c r="AZ37" s="63"/>
      <c r="BA37" s="63"/>
      <c r="BB37" s="63"/>
      <c r="BC37" s="63"/>
      <c r="BD37" s="63"/>
      <c r="BE37" s="63"/>
      <c r="BF37" s="63"/>
      <c r="BG37" s="63"/>
      <c r="BH37" s="63"/>
      <c r="BI37" s="63"/>
      <c r="BJ37" s="63"/>
      <c r="BK37" s="63"/>
      <c r="BL37" s="63"/>
      <c r="BM37" s="63"/>
      <c r="BN37" s="63"/>
      <c r="BO37" s="63"/>
      <c r="BP37" s="63"/>
    </row>
    <row r="38" spans="1:68" ht="16" x14ac:dyDescent="0.45">
      <c r="A38" s="63"/>
      <c r="B38" s="27" t="str">
        <f t="shared" si="1"/>
        <v>Indirekta kostnader IGEM</v>
      </c>
      <c r="C38" s="29"/>
      <c r="D38" s="120">
        <f>(C28)*G24</f>
        <v>0</v>
      </c>
      <c r="E38" s="157"/>
      <c r="F38" s="157"/>
      <c r="G38" s="157"/>
      <c r="H38" s="157"/>
      <c r="I38" s="158"/>
      <c r="J38" s="63"/>
      <c r="K38" s="63"/>
      <c r="T38" s="2" t="s">
        <v>113</v>
      </c>
      <c r="U38" s="54" t="s">
        <v>114</v>
      </c>
      <c r="AM38" s="2" t="s">
        <v>138</v>
      </c>
      <c r="AN38" s="2" t="s">
        <v>139</v>
      </c>
      <c r="AO38" s="2" t="str">
        <f t="shared" si="3"/>
        <v>Indirekta kostnader IGEM</v>
      </c>
      <c r="AP38" s="2" t="str">
        <f t="shared" si="2"/>
        <v>Indirect costs IGEM</v>
      </c>
      <c r="AT38" s="63"/>
      <c r="AU38" s="63"/>
      <c r="AV38" s="63"/>
      <c r="AW38" s="63"/>
      <c r="AX38" s="63"/>
      <c r="AY38" s="63"/>
      <c r="AZ38" s="63"/>
      <c r="BA38" s="63"/>
      <c r="BB38" s="63"/>
      <c r="BC38" s="63"/>
      <c r="BD38" s="63"/>
      <c r="BE38" s="63"/>
      <c r="BF38" s="63"/>
      <c r="BG38" s="63"/>
      <c r="BH38" s="63"/>
      <c r="BI38" s="63"/>
      <c r="BJ38" s="63"/>
      <c r="BK38" s="63"/>
      <c r="BL38" s="63"/>
      <c r="BM38" s="63"/>
      <c r="BN38" s="63"/>
      <c r="BO38" s="63"/>
      <c r="BP38" s="63"/>
    </row>
    <row r="39" spans="1:68" ht="16" x14ac:dyDescent="0.45">
      <c r="A39" s="63"/>
      <c r="B39" s="27" t="str">
        <f t="shared" si="1"/>
        <v>Medfinansiering UGEM</v>
      </c>
      <c r="C39" s="125">
        <f>IF(H5="Ja",C28*D12*G20,(C28*G19*G20))</f>
        <v>0</v>
      </c>
      <c r="D39" s="29"/>
      <c r="E39" s="157"/>
      <c r="F39" s="157"/>
      <c r="G39" s="157"/>
      <c r="H39" s="157"/>
      <c r="I39" s="158"/>
      <c r="J39" s="63"/>
      <c r="K39" s="63"/>
      <c r="T39" s="2" t="s">
        <v>115</v>
      </c>
      <c r="U39" s="54" t="s">
        <v>116</v>
      </c>
      <c r="AM39" s="2" t="s">
        <v>140</v>
      </c>
      <c r="AN39" s="2" t="s">
        <v>141</v>
      </c>
      <c r="AO39" s="2" t="str">
        <f t="shared" si="3"/>
        <v>Medfinansiering UGEM</v>
      </c>
      <c r="AP39" s="2" t="str">
        <f t="shared" si="2"/>
        <v>Co-financing UGEM</v>
      </c>
      <c r="AT39" s="63"/>
      <c r="AU39" s="63"/>
      <c r="AV39" s="63"/>
      <c r="AW39" s="63"/>
      <c r="AX39" s="63"/>
      <c r="AY39" s="63"/>
      <c r="AZ39" s="63"/>
      <c r="BA39" s="63"/>
      <c r="BB39" s="63"/>
      <c r="BC39" s="63"/>
      <c r="BD39" s="63"/>
      <c r="BE39" s="63"/>
      <c r="BF39" s="63"/>
      <c r="BG39" s="63"/>
      <c r="BH39" s="63"/>
      <c r="BI39" s="63"/>
      <c r="BJ39" s="63"/>
      <c r="BK39" s="63"/>
      <c r="BL39" s="63"/>
      <c r="BM39" s="63"/>
      <c r="BN39" s="63"/>
      <c r="BO39" s="63"/>
      <c r="BP39" s="63"/>
    </row>
    <row r="40" spans="1:68" ht="16" x14ac:dyDescent="0.45">
      <c r="A40" s="63"/>
      <c r="B40" s="27" t="str">
        <f t="shared" si="1"/>
        <v>Medfinansiering FGEM</v>
      </c>
      <c r="C40" s="125">
        <f>IF(H5="Ja",C28*G23*D12,C28*G23*G19)</f>
        <v>0</v>
      </c>
      <c r="D40" s="29"/>
      <c r="E40" s="157"/>
      <c r="F40" s="157"/>
      <c r="G40" s="157"/>
      <c r="H40" s="157"/>
      <c r="I40" s="158"/>
      <c r="J40" s="63"/>
      <c r="K40" s="63"/>
      <c r="T40" s="2" t="s">
        <v>117</v>
      </c>
      <c r="U40" s="54" t="s">
        <v>118</v>
      </c>
      <c r="AM40" s="2" t="s">
        <v>142</v>
      </c>
      <c r="AN40" s="2" t="s">
        <v>143</v>
      </c>
      <c r="AO40" s="2" t="str">
        <f t="shared" si="3"/>
        <v>Medfinansiering FGEM</v>
      </c>
      <c r="AP40" s="2" t="str">
        <f t="shared" si="2"/>
        <v>Co-financing FGEM</v>
      </c>
      <c r="AT40" s="63"/>
      <c r="AU40" s="63"/>
      <c r="AV40" s="63"/>
      <c r="AW40" s="63"/>
      <c r="AX40" s="63"/>
      <c r="AY40" s="63"/>
      <c r="AZ40" s="63"/>
      <c r="BA40" s="63"/>
      <c r="BB40" s="63"/>
      <c r="BC40" s="63"/>
      <c r="BD40" s="63"/>
      <c r="BE40" s="63"/>
      <c r="BF40" s="63"/>
      <c r="BG40" s="63"/>
      <c r="BH40" s="63"/>
      <c r="BI40" s="63"/>
      <c r="BJ40" s="63"/>
      <c r="BK40" s="63"/>
      <c r="BL40" s="63"/>
      <c r="BM40" s="63"/>
      <c r="BN40" s="63"/>
      <c r="BO40" s="63"/>
      <c r="BP40" s="63"/>
    </row>
    <row r="41" spans="1:68" ht="16" x14ac:dyDescent="0.45">
      <c r="A41" s="63"/>
      <c r="B41" s="128" t="str">
        <f>IF(H2="Svenska",T59,U59)</f>
        <v>Summa</v>
      </c>
      <c r="C41" s="129">
        <f>SUM(C27+C28+C39+C40)</f>
        <v>0</v>
      </c>
      <c r="D41" s="129">
        <f>SUM(D21:D40)</f>
        <v>0</v>
      </c>
      <c r="E41" s="158"/>
      <c r="F41" s="157"/>
      <c r="G41" s="157"/>
      <c r="H41" s="157"/>
      <c r="I41" s="158"/>
      <c r="J41" s="63"/>
      <c r="K41" s="63"/>
      <c r="T41" s="2" t="s">
        <v>119</v>
      </c>
      <c r="U41" s="54" t="s">
        <v>120</v>
      </c>
      <c r="AT41" s="63"/>
      <c r="AU41" s="63"/>
      <c r="AV41" s="63"/>
      <c r="AW41" s="63"/>
      <c r="AX41" s="63"/>
      <c r="AY41" s="63"/>
      <c r="AZ41" s="63"/>
      <c r="BA41" s="63"/>
      <c r="BB41" s="63"/>
      <c r="BC41" s="63"/>
      <c r="BD41" s="63"/>
      <c r="BE41" s="63"/>
      <c r="BF41" s="63"/>
      <c r="BG41" s="63"/>
      <c r="BH41" s="63"/>
      <c r="BI41" s="63"/>
      <c r="BJ41" s="63"/>
      <c r="BK41" s="63"/>
      <c r="BL41" s="63"/>
      <c r="BM41" s="63"/>
      <c r="BN41" s="63"/>
      <c r="BO41" s="63"/>
      <c r="BP41" s="63"/>
    </row>
    <row r="42" spans="1:68" x14ac:dyDescent="0.35">
      <c r="A42" s="63"/>
      <c r="B42" s="27"/>
      <c r="C42" s="130"/>
      <c r="D42" s="129"/>
      <c r="E42" s="157"/>
      <c r="F42" s="157"/>
      <c r="G42" s="157"/>
      <c r="H42" s="157"/>
      <c r="I42" s="158"/>
      <c r="J42" s="63"/>
      <c r="K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row>
    <row r="43" spans="1:68" x14ac:dyDescent="0.35">
      <c r="A43" s="63"/>
      <c r="B43" s="63"/>
      <c r="C43" s="62"/>
      <c r="D43" s="62"/>
      <c r="E43" s="157"/>
      <c r="F43" s="157"/>
      <c r="G43" s="157"/>
      <c r="H43" s="157"/>
      <c r="I43" s="158"/>
      <c r="J43" s="63"/>
      <c r="K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row>
    <row r="44" spans="1:68" ht="16" x14ac:dyDescent="0.45">
      <c r="A44" s="63"/>
      <c r="B44" s="27" t="str">
        <f>IF(H2="Svenska",T61,U61)</f>
        <v>Återstår för institutionen att medfinansiera</v>
      </c>
      <c r="C44" s="225">
        <f>IFERROR((D41-C41),0)</f>
        <v>0</v>
      </c>
      <c r="D44" s="226"/>
      <c r="E44" s="158"/>
      <c r="F44" s="157"/>
      <c r="G44" s="157"/>
      <c r="H44" s="157"/>
      <c r="I44" s="158"/>
      <c r="J44" s="63"/>
      <c r="K44" s="63"/>
      <c r="T44" s="2" t="s">
        <v>121</v>
      </c>
      <c r="U44" s="54" t="s">
        <v>122</v>
      </c>
      <c r="AT44" s="63"/>
      <c r="AU44" s="63"/>
      <c r="AV44" s="63"/>
      <c r="AW44" s="63"/>
      <c r="AX44" s="63"/>
      <c r="AY44" s="63"/>
      <c r="AZ44" s="63"/>
      <c r="BA44" s="63"/>
      <c r="BB44" s="63"/>
      <c r="BC44" s="63"/>
      <c r="BD44" s="63"/>
      <c r="BE44" s="63"/>
      <c r="BF44" s="63"/>
      <c r="BG44" s="63"/>
      <c r="BH44" s="63"/>
      <c r="BI44" s="63"/>
      <c r="BJ44" s="63"/>
      <c r="BK44" s="63"/>
      <c r="BL44" s="63"/>
      <c r="BM44" s="63"/>
      <c r="BN44" s="63"/>
      <c r="BO44" s="63"/>
      <c r="BP44" s="63"/>
    </row>
    <row r="45" spans="1:68" x14ac:dyDescent="0.35">
      <c r="A45" s="63"/>
      <c r="B45" s="63"/>
      <c r="C45" s="62"/>
      <c r="D45" s="62"/>
      <c r="E45" s="63"/>
      <c r="F45" s="63"/>
      <c r="G45" s="63"/>
      <c r="H45" s="63"/>
      <c r="I45" s="63"/>
      <c r="J45" s="63"/>
      <c r="K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row>
    <row r="46" spans="1:68" ht="16" x14ac:dyDescent="0.45">
      <c r="A46" s="63"/>
      <c r="B46" s="63"/>
      <c r="C46" s="62"/>
      <c r="D46" s="62"/>
      <c r="E46" s="63"/>
      <c r="F46" s="63"/>
      <c r="G46" s="63"/>
      <c r="H46" s="63"/>
      <c r="I46" s="63"/>
      <c r="J46" s="63"/>
      <c r="K46" s="63"/>
      <c r="T46" s="2" t="s">
        <v>123</v>
      </c>
      <c r="U46" s="54" t="s">
        <v>124</v>
      </c>
      <c r="AT46" s="63"/>
      <c r="AU46" s="63"/>
      <c r="AV46" s="63"/>
      <c r="AW46" s="63"/>
      <c r="AX46" s="63"/>
      <c r="AY46" s="63"/>
      <c r="AZ46" s="63"/>
      <c r="BA46" s="63"/>
      <c r="BB46" s="63"/>
      <c r="BC46" s="63"/>
      <c r="BD46" s="63"/>
      <c r="BE46" s="63"/>
      <c r="BF46" s="63"/>
      <c r="BG46" s="63"/>
      <c r="BH46" s="63"/>
      <c r="BI46" s="63"/>
      <c r="BJ46" s="63"/>
      <c r="BK46" s="63"/>
      <c r="BL46" s="63"/>
      <c r="BM46" s="63"/>
      <c r="BN46" s="63"/>
      <c r="BO46" s="63"/>
      <c r="BP46" s="63"/>
    </row>
    <row r="47" spans="1:68" ht="16" x14ac:dyDescent="0.45">
      <c r="A47" s="63"/>
      <c r="B47" s="87"/>
      <c r="C47" s="88"/>
      <c r="D47" s="88"/>
      <c r="E47" s="63"/>
      <c r="F47" s="63"/>
      <c r="G47" s="63"/>
      <c r="H47" s="63"/>
      <c r="I47" s="63"/>
      <c r="J47" s="63"/>
      <c r="K47" s="63"/>
      <c r="T47" s="2" t="s">
        <v>125</v>
      </c>
      <c r="U47" s="54" t="s">
        <v>126</v>
      </c>
      <c r="AT47" s="63"/>
      <c r="AU47" s="63"/>
      <c r="AV47" s="63"/>
      <c r="AW47" s="63"/>
      <c r="AX47" s="63"/>
      <c r="AY47" s="63"/>
      <c r="AZ47" s="63"/>
      <c r="BA47" s="63"/>
      <c r="BB47" s="63"/>
      <c r="BC47" s="63"/>
      <c r="BD47" s="63"/>
      <c r="BE47" s="63"/>
      <c r="BF47" s="63"/>
      <c r="BG47" s="63"/>
      <c r="BH47" s="63"/>
      <c r="BI47" s="63"/>
      <c r="BJ47" s="63"/>
      <c r="BK47" s="63"/>
      <c r="BL47" s="63"/>
      <c r="BM47" s="63"/>
      <c r="BN47" s="63"/>
      <c r="BO47" s="63"/>
      <c r="BP47" s="63"/>
    </row>
    <row r="48" spans="1:68" x14ac:dyDescent="0.35">
      <c r="A48" s="63"/>
      <c r="B48" s="87"/>
      <c r="C48" s="88"/>
      <c r="D48" s="88"/>
      <c r="E48" s="63"/>
      <c r="F48" s="63"/>
      <c r="G48" s="63"/>
      <c r="H48" s="63"/>
      <c r="I48" s="63"/>
      <c r="J48" s="63"/>
      <c r="K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row>
    <row r="49" spans="1:68" ht="16" x14ac:dyDescent="0.45">
      <c r="A49" s="63"/>
      <c r="B49" s="87"/>
      <c r="C49" s="88"/>
      <c r="D49" s="88"/>
      <c r="E49" s="63"/>
      <c r="F49" s="63"/>
      <c r="G49" s="63"/>
      <c r="H49" s="63"/>
      <c r="I49" s="63"/>
      <c r="J49" s="63"/>
      <c r="K49" s="63"/>
      <c r="T49" s="2" t="s">
        <v>235</v>
      </c>
      <c r="U49" s="54" t="s">
        <v>236</v>
      </c>
      <c r="AT49" s="63"/>
      <c r="AU49" s="63"/>
      <c r="AV49" s="63"/>
      <c r="AW49" s="63"/>
      <c r="AX49" s="63"/>
      <c r="AY49" s="63"/>
      <c r="AZ49" s="63"/>
      <c r="BA49" s="63"/>
      <c r="BB49" s="63"/>
      <c r="BC49" s="63"/>
      <c r="BD49" s="63"/>
      <c r="BE49" s="63"/>
      <c r="BF49" s="63"/>
      <c r="BG49" s="63"/>
      <c r="BH49" s="63"/>
      <c r="BI49" s="63"/>
      <c r="BJ49" s="63"/>
      <c r="BK49" s="63"/>
      <c r="BL49" s="63"/>
      <c r="BM49" s="63"/>
      <c r="BN49" s="63"/>
      <c r="BO49" s="63"/>
      <c r="BP49" s="63"/>
    </row>
    <row r="50" spans="1:68" ht="16" x14ac:dyDescent="0.45">
      <c r="A50" s="63"/>
      <c r="B50" s="87"/>
      <c r="C50" s="88"/>
      <c r="D50" s="89"/>
      <c r="E50" s="63"/>
      <c r="F50" s="63"/>
      <c r="G50" s="63"/>
      <c r="H50" s="63"/>
      <c r="I50" s="63"/>
      <c r="J50" s="63"/>
      <c r="K50" s="63"/>
      <c r="T50" s="2" t="s">
        <v>71</v>
      </c>
      <c r="U50" s="54" t="s">
        <v>129</v>
      </c>
      <c r="AT50" s="63"/>
      <c r="AU50" s="63"/>
      <c r="AV50" s="63"/>
      <c r="AW50" s="63"/>
      <c r="AX50" s="63"/>
      <c r="AY50" s="63"/>
      <c r="AZ50" s="63"/>
      <c r="BA50" s="63"/>
      <c r="BB50" s="63"/>
      <c r="BC50" s="63"/>
      <c r="BD50" s="63"/>
      <c r="BE50" s="63"/>
      <c r="BF50" s="63"/>
      <c r="BG50" s="63"/>
      <c r="BH50" s="63"/>
      <c r="BI50" s="63"/>
      <c r="BJ50" s="63"/>
      <c r="BK50" s="63"/>
      <c r="BL50" s="63"/>
      <c r="BM50" s="63"/>
      <c r="BN50" s="63"/>
      <c r="BO50" s="63"/>
      <c r="BP50" s="63"/>
    </row>
    <row r="51" spans="1:68" ht="16" x14ac:dyDescent="0.45">
      <c r="A51" s="63"/>
      <c r="B51" s="63"/>
      <c r="C51" s="62"/>
      <c r="D51" s="62"/>
      <c r="E51" s="63"/>
      <c r="F51" s="109"/>
      <c r="G51" s="109"/>
      <c r="H51" s="109"/>
      <c r="I51" s="63"/>
      <c r="J51" s="63"/>
      <c r="K51" s="63"/>
      <c r="T51" s="2" t="s">
        <v>66</v>
      </c>
      <c r="U51" s="54" t="s">
        <v>237</v>
      </c>
      <c r="AT51" s="63"/>
      <c r="AU51" s="63"/>
      <c r="AV51" s="63"/>
      <c r="AW51" s="63"/>
      <c r="AX51" s="63"/>
      <c r="AY51" s="63"/>
      <c r="AZ51" s="63"/>
      <c r="BA51" s="63"/>
      <c r="BB51" s="63"/>
      <c r="BC51" s="63"/>
      <c r="BD51" s="63"/>
      <c r="BE51" s="63"/>
      <c r="BF51" s="63"/>
      <c r="BG51" s="63"/>
      <c r="BH51" s="63"/>
      <c r="BI51" s="63"/>
      <c r="BJ51" s="63"/>
      <c r="BK51" s="63"/>
      <c r="BL51" s="63"/>
      <c r="BM51" s="63"/>
      <c r="BN51" s="63"/>
      <c r="BO51" s="63"/>
      <c r="BP51" s="63"/>
    </row>
    <row r="52" spans="1:68" ht="16" x14ac:dyDescent="0.45">
      <c r="A52" s="63"/>
      <c r="B52" s="63"/>
      <c r="C52" s="62"/>
      <c r="D52" s="62"/>
      <c r="E52" s="63"/>
      <c r="F52" s="63"/>
      <c r="G52" s="63"/>
      <c r="H52" s="63"/>
      <c r="I52" s="63"/>
      <c r="J52" s="63"/>
      <c r="K52" s="63"/>
      <c r="T52" s="2" t="s">
        <v>67</v>
      </c>
      <c r="U52" s="54" t="s">
        <v>131</v>
      </c>
      <c r="AT52" s="63"/>
      <c r="AU52" s="63"/>
      <c r="AV52" s="63"/>
      <c r="AW52" s="63"/>
      <c r="AX52" s="63"/>
      <c r="AY52" s="63"/>
      <c r="AZ52" s="63"/>
      <c r="BA52" s="63"/>
      <c r="BB52" s="63"/>
      <c r="BC52" s="63"/>
      <c r="BD52" s="63"/>
      <c r="BE52" s="63"/>
      <c r="BF52" s="63"/>
      <c r="BG52" s="63"/>
      <c r="BH52" s="63"/>
      <c r="BI52" s="63"/>
      <c r="BJ52" s="63"/>
      <c r="BK52" s="63"/>
      <c r="BL52" s="63"/>
      <c r="BM52" s="63"/>
      <c r="BN52" s="63"/>
      <c r="BO52" s="63"/>
      <c r="BP52" s="63"/>
    </row>
    <row r="53" spans="1:68" ht="16" x14ac:dyDescent="0.45">
      <c r="A53" s="63"/>
      <c r="B53" s="63"/>
      <c r="C53" s="63"/>
      <c r="D53" s="63"/>
      <c r="E53" s="63"/>
      <c r="F53" s="63"/>
      <c r="G53" s="63"/>
      <c r="H53" s="63"/>
      <c r="I53" s="63"/>
      <c r="J53" s="63"/>
      <c r="K53" s="63"/>
      <c r="T53" s="2" t="s">
        <v>132</v>
      </c>
      <c r="U53" s="54" t="s">
        <v>133</v>
      </c>
      <c r="AT53" s="63"/>
      <c r="AU53" s="63"/>
      <c r="AV53" s="63"/>
      <c r="AW53" s="63"/>
      <c r="AX53" s="63"/>
      <c r="AY53" s="63"/>
      <c r="AZ53" s="63"/>
      <c r="BA53" s="63"/>
      <c r="BB53" s="63"/>
      <c r="BC53" s="63"/>
      <c r="BD53" s="63"/>
      <c r="BE53" s="63"/>
      <c r="BF53" s="63"/>
      <c r="BG53" s="63"/>
      <c r="BH53" s="63"/>
      <c r="BI53" s="63"/>
      <c r="BJ53" s="63"/>
      <c r="BK53" s="63"/>
      <c r="BL53" s="63"/>
      <c r="BM53" s="63"/>
      <c r="BN53" s="63"/>
      <c r="BO53" s="63"/>
      <c r="BP53" s="63"/>
    </row>
    <row r="54" spans="1:68" ht="16" x14ac:dyDescent="0.45">
      <c r="A54" s="63"/>
      <c r="B54" s="63"/>
      <c r="C54" s="63"/>
      <c r="D54" s="63"/>
      <c r="E54" s="63"/>
      <c r="F54" s="63"/>
      <c r="G54" s="63"/>
      <c r="H54" s="63"/>
      <c r="I54" s="63"/>
      <c r="J54" s="63"/>
      <c r="K54" s="63"/>
      <c r="T54" s="2" t="s">
        <v>134</v>
      </c>
      <c r="U54" s="54" t="s">
        <v>135</v>
      </c>
      <c r="AT54" s="63"/>
      <c r="AU54" s="63"/>
      <c r="AV54" s="63"/>
      <c r="AW54" s="63"/>
      <c r="AX54" s="63"/>
      <c r="AY54" s="63"/>
      <c r="AZ54" s="63"/>
      <c r="BA54" s="63"/>
      <c r="BB54" s="63"/>
      <c r="BC54" s="63"/>
      <c r="BD54" s="63"/>
      <c r="BE54" s="63"/>
      <c r="BF54" s="63"/>
      <c r="BG54" s="63"/>
      <c r="BH54" s="63"/>
      <c r="BI54" s="63"/>
      <c r="BJ54" s="63"/>
      <c r="BK54" s="63"/>
      <c r="BL54" s="63"/>
      <c r="BM54" s="63"/>
      <c r="BN54" s="63"/>
      <c r="BO54" s="63"/>
      <c r="BP54" s="63"/>
    </row>
    <row r="55" spans="1:68" ht="16" x14ac:dyDescent="0.45">
      <c r="A55" s="63"/>
      <c r="B55" s="63"/>
      <c r="C55" s="63"/>
      <c r="D55" s="63"/>
      <c r="E55" s="63"/>
      <c r="F55" s="63"/>
      <c r="G55" s="63"/>
      <c r="H55" s="63"/>
      <c r="I55" s="63"/>
      <c r="J55" s="63"/>
      <c r="K55" s="63"/>
      <c r="T55" s="2" t="s">
        <v>136</v>
      </c>
      <c r="U55" s="54" t="s">
        <v>137</v>
      </c>
      <c r="AT55" s="63"/>
      <c r="AU55" s="63"/>
      <c r="AV55" s="63"/>
      <c r="AW55" s="63"/>
      <c r="AX55" s="63"/>
      <c r="AY55" s="63"/>
      <c r="AZ55" s="63"/>
      <c r="BA55" s="63"/>
      <c r="BB55" s="63"/>
      <c r="BC55" s="63"/>
      <c r="BD55" s="63"/>
      <c r="BE55" s="63"/>
      <c r="BF55" s="63"/>
      <c r="BG55" s="63"/>
      <c r="BH55" s="63"/>
      <c r="BI55" s="63"/>
      <c r="BJ55" s="63"/>
      <c r="BK55" s="63"/>
      <c r="BL55" s="63"/>
      <c r="BM55" s="63"/>
      <c r="BN55" s="63"/>
      <c r="BO55" s="63"/>
      <c r="BP55" s="63"/>
    </row>
    <row r="56" spans="1:68" ht="16" x14ac:dyDescent="0.45">
      <c r="A56" s="63"/>
      <c r="B56" s="63"/>
      <c r="C56" s="63"/>
      <c r="D56" s="63"/>
      <c r="E56" s="63"/>
      <c r="F56" s="63"/>
      <c r="G56" s="63"/>
      <c r="H56" s="63"/>
      <c r="I56" s="63"/>
      <c r="J56" s="63"/>
      <c r="K56" s="63"/>
      <c r="T56" s="2" t="s">
        <v>138</v>
      </c>
      <c r="U56" s="54" t="s">
        <v>139</v>
      </c>
      <c r="AT56" s="63"/>
      <c r="AU56" s="63"/>
      <c r="AV56" s="63"/>
      <c r="AW56" s="63"/>
      <c r="AX56" s="63"/>
      <c r="AY56" s="63"/>
      <c r="AZ56" s="63"/>
      <c r="BA56" s="63"/>
      <c r="BB56" s="63"/>
      <c r="BC56" s="63"/>
      <c r="BD56" s="63"/>
      <c r="BE56" s="63"/>
      <c r="BF56" s="63"/>
      <c r="BG56" s="63"/>
      <c r="BH56" s="63"/>
      <c r="BI56" s="63"/>
      <c r="BJ56" s="63"/>
      <c r="BK56" s="63"/>
      <c r="BL56" s="63"/>
      <c r="BM56" s="63"/>
      <c r="BN56" s="63"/>
      <c r="BO56" s="63"/>
      <c r="BP56" s="63"/>
    </row>
    <row r="57" spans="1:68" ht="16" x14ac:dyDescent="0.45">
      <c r="A57" s="63"/>
      <c r="B57" s="63"/>
      <c r="C57" s="63"/>
      <c r="D57" s="63"/>
      <c r="E57" s="63"/>
      <c r="F57" s="63"/>
      <c r="G57" s="63"/>
      <c r="H57" s="63"/>
      <c r="I57" s="63"/>
      <c r="J57" s="63"/>
      <c r="K57" s="63"/>
      <c r="T57" s="2" t="s">
        <v>140</v>
      </c>
      <c r="U57" s="54" t="s">
        <v>141</v>
      </c>
      <c r="AT57" s="63"/>
      <c r="AU57" s="63"/>
      <c r="AV57" s="63"/>
      <c r="AW57" s="63"/>
      <c r="AX57" s="63"/>
      <c r="AY57" s="63"/>
      <c r="AZ57" s="63"/>
      <c r="BA57" s="63"/>
      <c r="BB57" s="63"/>
      <c r="BC57" s="63"/>
      <c r="BD57" s="63"/>
      <c r="BE57" s="63"/>
      <c r="BF57" s="63"/>
      <c r="BG57" s="63"/>
      <c r="BH57" s="63"/>
      <c r="BI57" s="63"/>
      <c r="BJ57" s="63"/>
      <c r="BK57" s="63"/>
      <c r="BL57" s="63"/>
      <c r="BM57" s="63"/>
      <c r="BN57" s="63"/>
      <c r="BO57" s="63"/>
      <c r="BP57" s="63"/>
    </row>
    <row r="58" spans="1:68" ht="16" x14ac:dyDescent="0.45">
      <c r="A58" s="63"/>
      <c r="B58" s="63"/>
      <c r="C58" s="63"/>
      <c r="D58" s="63"/>
      <c r="E58" s="63"/>
      <c r="F58" s="63"/>
      <c r="G58" s="63"/>
      <c r="H58" s="63"/>
      <c r="I58" s="63"/>
      <c r="J58" s="63"/>
      <c r="K58" s="63"/>
      <c r="T58" s="2" t="s">
        <v>142</v>
      </c>
      <c r="U58" s="54" t="s">
        <v>143</v>
      </c>
      <c r="AT58" s="63"/>
      <c r="AU58" s="63"/>
      <c r="AV58" s="63"/>
      <c r="AW58" s="63"/>
      <c r="AX58" s="63"/>
      <c r="AY58" s="63"/>
      <c r="AZ58" s="63"/>
      <c r="BA58" s="63"/>
      <c r="BB58" s="63"/>
      <c r="BC58" s="63"/>
      <c r="BD58" s="63"/>
      <c r="BE58" s="63"/>
      <c r="BF58" s="63"/>
      <c r="BG58" s="63"/>
      <c r="BH58" s="63"/>
      <c r="BI58" s="63"/>
      <c r="BJ58" s="63"/>
      <c r="BK58" s="63"/>
      <c r="BL58" s="63"/>
      <c r="BM58" s="63"/>
      <c r="BN58" s="63"/>
      <c r="BO58" s="63"/>
      <c r="BP58" s="63"/>
    </row>
    <row r="59" spans="1:68" ht="16" x14ac:dyDescent="0.45">
      <c r="A59" s="63"/>
      <c r="B59" s="63"/>
      <c r="C59" s="62"/>
      <c r="D59" s="62"/>
      <c r="E59" s="63"/>
      <c r="F59" s="63"/>
      <c r="G59" s="63"/>
      <c r="H59" s="63"/>
      <c r="I59" s="63"/>
      <c r="J59" s="63"/>
      <c r="K59" s="63"/>
      <c r="T59" s="2" t="s">
        <v>144</v>
      </c>
      <c r="U59" s="54" t="s">
        <v>145</v>
      </c>
      <c r="AT59" s="63"/>
      <c r="AU59" s="63"/>
      <c r="AV59" s="63"/>
      <c r="AW59" s="63"/>
      <c r="AX59" s="63"/>
      <c r="AY59" s="63"/>
      <c r="AZ59" s="63"/>
      <c r="BA59" s="63"/>
      <c r="BB59" s="63"/>
      <c r="BC59" s="63"/>
      <c r="BD59" s="63"/>
      <c r="BE59" s="63"/>
      <c r="BF59" s="63"/>
      <c r="BG59" s="63"/>
      <c r="BH59" s="63"/>
      <c r="BI59" s="63"/>
      <c r="BJ59" s="63"/>
      <c r="BK59" s="63"/>
      <c r="BL59" s="63"/>
      <c r="BM59" s="63"/>
      <c r="BN59" s="63"/>
      <c r="BO59" s="63"/>
      <c r="BP59" s="63"/>
    </row>
    <row r="60" spans="1:68" x14ac:dyDescent="0.35">
      <c r="A60" s="63"/>
      <c r="B60" s="63"/>
      <c r="C60" s="62"/>
      <c r="D60" s="62"/>
      <c r="E60" s="63"/>
      <c r="F60" s="63"/>
      <c r="G60" s="63"/>
      <c r="H60" s="63"/>
      <c r="I60" s="63"/>
      <c r="J60" s="63"/>
      <c r="K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row>
    <row r="61" spans="1:68" ht="16" x14ac:dyDescent="0.45">
      <c r="A61" s="63"/>
      <c r="B61" s="63"/>
      <c r="C61" s="63"/>
      <c r="D61" s="63"/>
      <c r="E61" s="63"/>
      <c r="F61" s="63"/>
      <c r="G61" s="63"/>
      <c r="H61" s="63"/>
      <c r="I61" s="63"/>
      <c r="J61" s="63"/>
      <c r="K61" s="63"/>
      <c r="T61" s="2" t="s">
        <v>146</v>
      </c>
      <c r="U61" s="54" t="s">
        <v>238</v>
      </c>
      <c r="AT61" s="63"/>
      <c r="AU61" s="63"/>
      <c r="AV61" s="63"/>
      <c r="AW61" s="63"/>
      <c r="AX61" s="63"/>
      <c r="AY61" s="63"/>
      <c r="AZ61" s="63"/>
      <c r="BA61" s="63"/>
      <c r="BB61" s="63"/>
      <c r="BC61" s="63"/>
      <c r="BD61" s="63"/>
      <c r="BE61" s="63"/>
      <c r="BF61" s="63"/>
      <c r="BG61" s="63"/>
      <c r="BH61" s="63"/>
      <c r="BI61" s="63"/>
      <c r="BJ61" s="63"/>
      <c r="BK61" s="63"/>
      <c r="BL61" s="63"/>
      <c r="BM61" s="63"/>
      <c r="BN61" s="63"/>
      <c r="BO61" s="63"/>
      <c r="BP61" s="63"/>
    </row>
    <row r="62" spans="1:68" x14ac:dyDescent="0.35">
      <c r="A62" s="63"/>
      <c r="B62" s="63"/>
      <c r="C62" s="63"/>
      <c r="D62" s="63"/>
    </row>
    <row r="63" spans="1:68" x14ac:dyDescent="0.35">
      <c r="B63" s="63"/>
      <c r="C63" s="62"/>
      <c r="D63" s="62"/>
    </row>
    <row r="64" spans="1:68" ht="16" x14ac:dyDescent="0.45">
      <c r="B64" s="63"/>
      <c r="C64" s="62"/>
      <c r="D64" s="62"/>
      <c r="T64" s="2" t="s">
        <v>148</v>
      </c>
      <c r="U64" s="54" t="s">
        <v>149</v>
      </c>
    </row>
    <row r="65" spans="2:21" ht="16" x14ac:dyDescent="0.45">
      <c r="B65" s="63"/>
      <c r="C65" s="62"/>
      <c r="D65" s="62"/>
      <c r="T65" s="2" t="s">
        <v>150</v>
      </c>
      <c r="U65" s="54" t="s">
        <v>151</v>
      </c>
    </row>
    <row r="66" spans="2:21" ht="16" x14ac:dyDescent="0.45">
      <c r="B66" s="63"/>
      <c r="C66" s="62"/>
      <c r="D66" s="62"/>
      <c r="T66" s="2" t="s">
        <v>152</v>
      </c>
      <c r="U66" s="54" t="s">
        <v>153</v>
      </c>
    </row>
    <row r="67" spans="2:21" x14ac:dyDescent="0.35">
      <c r="B67" s="73"/>
      <c r="C67" s="62"/>
      <c r="D67" s="62"/>
    </row>
    <row r="68" spans="2:21" x14ac:dyDescent="0.35">
      <c r="B68" s="63"/>
      <c r="C68" s="62"/>
      <c r="D68" s="62"/>
      <c r="T68" s="2" t="s">
        <v>154</v>
      </c>
      <c r="U68" s="2" t="s">
        <v>155</v>
      </c>
    </row>
    <row r="69" spans="2:21" ht="16" x14ac:dyDescent="0.45">
      <c r="B69" s="63"/>
      <c r="C69" s="62"/>
      <c r="D69" s="62"/>
      <c r="T69" s="2" t="s">
        <v>156</v>
      </c>
      <c r="U69" s="54" t="s">
        <v>157</v>
      </c>
    </row>
    <row r="70" spans="2:21" ht="16" x14ac:dyDescent="0.45">
      <c r="T70" s="2" t="s">
        <v>71</v>
      </c>
      <c r="U70" s="54" t="s">
        <v>129</v>
      </c>
    </row>
    <row r="71" spans="2:21" ht="16" x14ac:dyDescent="0.45">
      <c r="T71" s="2" t="s">
        <v>67</v>
      </c>
      <c r="U71" s="54" t="s">
        <v>158</v>
      </c>
    </row>
    <row r="72" spans="2:21" ht="16" x14ac:dyDescent="0.45">
      <c r="T72" s="2" t="s">
        <v>69</v>
      </c>
      <c r="U72" s="54" t="s">
        <v>70</v>
      </c>
    </row>
    <row r="73" spans="2:21" x14ac:dyDescent="0.35">
      <c r="T73" s="2" t="s">
        <v>159</v>
      </c>
      <c r="U73" s="2" t="s">
        <v>160</v>
      </c>
    </row>
    <row r="74" spans="2:21" x14ac:dyDescent="0.35">
      <c r="T74" s="2" t="s">
        <v>123</v>
      </c>
      <c r="U74" s="2" t="s">
        <v>124</v>
      </c>
    </row>
    <row r="75" spans="2:21" x14ac:dyDescent="0.35">
      <c r="T75" s="2" t="s">
        <v>125</v>
      </c>
      <c r="U75" s="2" t="s">
        <v>126</v>
      </c>
    </row>
    <row r="77" spans="2:21" x14ac:dyDescent="0.35">
      <c r="T77" s="2" t="s">
        <v>161</v>
      </c>
      <c r="U77" s="64" t="s">
        <v>162</v>
      </c>
    </row>
    <row r="78" spans="2:21" x14ac:dyDescent="0.35">
      <c r="T78" s="2" t="s">
        <v>163</v>
      </c>
      <c r="U78" s="2" t="s">
        <v>164</v>
      </c>
    </row>
    <row r="80" spans="2:21" x14ac:dyDescent="0.35">
      <c r="T80" s="2" t="str">
        <f>"Ersättning för indirekta kostader från finansiär"&amp;" "&amp;(G29*100)&amp;" %"</f>
        <v>Ersättning för indirekta kostader från finansiär 65 %</v>
      </c>
      <c r="U80" s="2" t="str">
        <f>"Reimbursement indirect costs from the funder"&amp;" "&amp;(G29*100)&amp;" %"</f>
        <v>Reimbursement indirect costs from the funder 65 %</v>
      </c>
    </row>
    <row r="81" spans="20:21" x14ac:dyDescent="0.35">
      <c r="T81" s="2" t="str">
        <f>"Ersättning för direkta kostnader från finansiär"&amp;" "&amp;(G29*100)&amp;" %"</f>
        <v>Ersättning för direkta kostnader från finansiär 65 %</v>
      </c>
      <c r="U81" s="2" t="str">
        <f>"Reimbursement all direct costs from the funder"&amp;" "&amp;(G29*100)&amp;" %"</f>
        <v>Reimbursement all direct costs from the funder 65 %</v>
      </c>
    </row>
    <row r="83" spans="20:21" x14ac:dyDescent="0.35">
      <c r="T83" s="31" t="s">
        <v>165</v>
      </c>
      <c r="U83" s="2" t="s">
        <v>166</v>
      </c>
    </row>
    <row r="84" spans="20:21" x14ac:dyDescent="0.35">
      <c r="T84" s="1" t="s">
        <v>167</v>
      </c>
      <c r="U84" s="2" t="s">
        <v>168</v>
      </c>
    </row>
    <row r="85" spans="20:21" x14ac:dyDescent="0.35">
      <c r="T85" s="1" t="s">
        <v>19</v>
      </c>
      <c r="U85" s="2" t="s">
        <v>169</v>
      </c>
    </row>
    <row r="86" spans="20:21" x14ac:dyDescent="0.35">
      <c r="T86" s="1" t="s">
        <v>20</v>
      </c>
      <c r="U86" s="2" t="s">
        <v>170</v>
      </c>
    </row>
    <row r="87" spans="20:21" x14ac:dyDescent="0.35">
      <c r="T87" s="1" t="s">
        <v>171</v>
      </c>
      <c r="U87" s="2" t="s">
        <v>172</v>
      </c>
    </row>
    <row r="88" spans="20:21" x14ac:dyDescent="0.35">
      <c r="T88" s="1" t="s">
        <v>173</v>
      </c>
      <c r="U88" s="2" t="s">
        <v>174</v>
      </c>
    </row>
    <row r="90" spans="20:21" x14ac:dyDescent="0.35">
      <c r="T90" s="2" t="s">
        <v>239</v>
      </c>
      <c r="U90" s="2" t="s">
        <v>240</v>
      </c>
    </row>
  </sheetData>
  <mergeCells count="8">
    <mergeCell ref="C44:D44"/>
    <mergeCell ref="C15:D17"/>
    <mergeCell ref="B7:K7"/>
    <mergeCell ref="H22:H25"/>
    <mergeCell ref="F24:F25"/>
    <mergeCell ref="G24:G25"/>
    <mergeCell ref="F35:F36"/>
    <mergeCell ref="G35:G36"/>
  </mergeCells>
  <conditionalFormatting sqref="B23:C26">
    <cfRule type="expression" dxfId="23" priority="1">
      <formula>$G$8=0.4</formula>
    </cfRule>
  </conditionalFormatting>
  <conditionalFormatting sqref="B8:D13">
    <cfRule type="expression" dxfId="22" priority="15">
      <formula>$H$5="Nej"</formula>
    </cfRule>
  </conditionalFormatting>
  <conditionalFormatting sqref="B13:D13">
    <cfRule type="expression" dxfId="21" priority="14">
      <formula>$H$4="D05"</formula>
    </cfRule>
    <cfRule type="expression" dxfId="20" priority="18">
      <formula>$O$4="D05"</formula>
    </cfRule>
  </conditionalFormatting>
  <conditionalFormatting sqref="F6">
    <cfRule type="expression" dxfId="19" priority="25">
      <formula>$H$5="Nej"</formula>
    </cfRule>
  </conditionalFormatting>
  <conditionalFormatting sqref="G9:G11 I11 G12:I12">
    <cfRule type="expression" dxfId="17" priority="17">
      <formula>$G$8=0.4</formula>
    </cfRule>
  </conditionalFormatting>
  <conditionalFormatting sqref="H9:H11">
    <cfRule type="expression" dxfId="16" priority="16">
      <formula>$G$8=0.15</formula>
    </cfRule>
  </conditionalFormatting>
  <conditionalFormatting sqref="I11:I12">
    <cfRule type="expression" dxfId="15" priority="4">
      <formula>$H$12="Ja"</formula>
    </cfRule>
  </conditionalFormatting>
  <conditionalFormatting sqref="T83:T88">
    <cfRule type="expression" dxfId="14" priority="24">
      <formula>$G$17="Nej"</formula>
    </cfRule>
  </conditionalFormatting>
  <dataValidations count="3">
    <dataValidation type="list" allowBlank="1" showInputMessage="1" showErrorMessage="1" sqref="G8" xr:uid="{577BAD48-B399-4034-BF58-9FDBFBE06EBA}">
      <formula1>IF(B4="Interreg Aurora",$AA$1:$AA$2,$AA$1)</formula1>
    </dataValidation>
    <dataValidation type="list" allowBlank="1" showInputMessage="1" showErrorMessage="1" sqref="H2" xr:uid="{25FE7146-C03E-41BE-A8FE-CD6F673BBB29}">
      <formula1>$AC$1:$AC$2</formula1>
    </dataValidation>
    <dataValidation type="list" allowBlank="1" showInputMessage="1" showErrorMessage="1" sqref="H12" xr:uid="{C84EB268-E2CB-4F9A-8858-2CD4F03C0A83}">
      <formula1>IF((B4="Interreg Northern Periphery and Arctic"),$AB$1:$AB$2,$AB$1)</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3" id="{48C0B1A6-C5EF-4340-8168-915E4A2A67C0}">
            <xm:f>Inställningar!$I$4&lt;&gt;"EU31"</xm:f>
            <x14:dxf>
              <font>
                <color theme="0"/>
              </font>
              <fill>
                <patternFill>
                  <bgColor theme="0"/>
                </patternFill>
              </fill>
            </x14:dxf>
          </x14:cfRule>
          <xm:sqref>F17:G17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672E53B-6F16-40CB-A6CA-27DF13FD9157}">
          <x14:formula1>
            <xm:f>Beräkningsmatris!$C$9:$C$12</xm:f>
          </x14:formula1>
          <xm:sqref>B4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04858-169F-493C-A272-6E7F57FB902D}">
  <sheetPr>
    <tabColor rgb="FF92D050"/>
  </sheetPr>
  <dimension ref="A1:AB374"/>
  <sheetViews>
    <sheetView showGridLines="0" workbookViewId="0">
      <selection activeCell="A2" sqref="A2"/>
    </sheetView>
  </sheetViews>
  <sheetFormatPr defaultRowHeight="14.5" x14ac:dyDescent="0.35"/>
  <sheetData>
    <row r="1" spans="1:28" x14ac:dyDescent="0.35">
      <c r="A1" s="68" t="s">
        <v>292</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3.5" x14ac:dyDescent="0.75">
      <c r="A2" s="69" t="s">
        <v>1</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47" customHeight="1" x14ac:dyDescent="0.4">
      <c r="A3" s="202" t="s">
        <v>3</v>
      </c>
      <c r="B3" s="203"/>
      <c r="C3" s="203"/>
      <c r="D3" s="203"/>
      <c r="E3" s="203"/>
      <c r="F3" s="203"/>
      <c r="G3" s="203"/>
      <c r="H3" s="203"/>
      <c r="I3" s="203"/>
      <c r="J3" s="203"/>
      <c r="K3" s="203"/>
      <c r="L3" s="203"/>
      <c r="M3" s="203"/>
      <c r="N3" s="203"/>
      <c r="O3" s="203"/>
      <c r="P3" s="203"/>
      <c r="Q3" s="203"/>
      <c r="R3" s="203"/>
      <c r="S3" s="203"/>
      <c r="T3" s="204"/>
      <c r="U3" s="66"/>
      <c r="V3" s="66"/>
      <c r="W3" s="66"/>
      <c r="X3" s="66"/>
      <c r="Y3" s="66"/>
      <c r="Z3" s="66"/>
      <c r="AA3" s="66"/>
      <c r="AB3" s="66"/>
    </row>
    <row r="4" spans="1:28" ht="14.15" customHeight="1" x14ac:dyDescent="0.35">
      <c r="A4" s="205" t="s">
        <v>4</v>
      </c>
      <c r="B4" s="206"/>
      <c r="C4" s="206"/>
      <c r="D4" s="206"/>
      <c r="E4" s="206"/>
      <c r="F4" s="206"/>
      <c r="G4" s="206"/>
      <c r="H4" s="206"/>
      <c r="I4" s="206"/>
      <c r="J4" s="206"/>
      <c r="K4" s="206"/>
      <c r="L4" s="206"/>
      <c r="M4" s="206"/>
      <c r="N4" s="206"/>
      <c r="O4" s="206"/>
      <c r="P4" s="206"/>
      <c r="Q4" s="206"/>
      <c r="R4" s="206"/>
      <c r="S4" s="206"/>
      <c r="T4" s="207"/>
      <c r="U4" s="66"/>
      <c r="V4" s="66"/>
      <c r="W4" s="66"/>
      <c r="X4" s="66"/>
      <c r="Y4" s="66"/>
      <c r="Z4" s="66"/>
      <c r="AA4" s="66"/>
      <c r="AB4" s="66"/>
    </row>
    <row r="5" spans="1:28" ht="14.15" customHeight="1" x14ac:dyDescent="0.35">
      <c r="A5" s="187"/>
      <c r="B5" s="186"/>
      <c r="C5" s="186"/>
      <c r="D5" s="186"/>
      <c r="E5" s="186"/>
      <c r="F5" s="186"/>
      <c r="G5" s="186"/>
      <c r="H5" s="186"/>
      <c r="I5" s="186"/>
      <c r="J5" s="186"/>
      <c r="K5" s="186"/>
      <c r="L5" s="186"/>
      <c r="M5" s="186"/>
      <c r="N5" s="186"/>
      <c r="O5" s="186"/>
      <c r="P5" s="186"/>
      <c r="Q5" s="186"/>
      <c r="R5" s="186"/>
      <c r="S5" s="186"/>
      <c r="T5" s="186"/>
      <c r="U5" s="66"/>
      <c r="V5" s="66"/>
      <c r="W5" s="66"/>
      <c r="X5" s="66"/>
      <c r="Y5" s="66"/>
      <c r="Z5" s="66"/>
      <c r="AA5" s="66"/>
      <c r="AB5" s="66"/>
    </row>
    <row r="6" spans="1:28" ht="25" customHeight="1" x14ac:dyDescent="0.35">
      <c r="A6" s="70" t="s">
        <v>5</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16" x14ac:dyDescent="0.4">
      <c r="A7" s="67" t="s">
        <v>197</v>
      </c>
      <c r="B7" s="184"/>
      <c r="C7" s="184"/>
      <c r="D7" s="184"/>
      <c r="E7" s="184"/>
      <c r="F7" s="184"/>
      <c r="G7" s="184"/>
      <c r="H7" s="184"/>
      <c r="I7" s="184"/>
      <c r="J7" s="184"/>
      <c r="K7" s="184"/>
      <c r="L7" s="184"/>
      <c r="M7" s="184"/>
      <c r="N7" s="184"/>
      <c r="O7" s="184"/>
      <c r="P7" s="66"/>
      <c r="Q7" s="66"/>
      <c r="R7" s="66"/>
      <c r="S7" s="66"/>
      <c r="T7" s="66"/>
      <c r="U7" s="66"/>
      <c r="V7" s="66"/>
      <c r="W7" s="66"/>
      <c r="X7" s="66"/>
      <c r="Y7" s="66"/>
      <c r="Z7" s="66"/>
      <c r="AA7" s="66"/>
      <c r="AB7" s="66"/>
    </row>
    <row r="8" spans="1:28" ht="16" x14ac:dyDescent="0.4">
      <c r="A8" s="67" t="s">
        <v>7</v>
      </c>
      <c r="B8" s="184"/>
      <c r="C8" s="184"/>
      <c r="D8" s="184"/>
      <c r="E8" s="184"/>
      <c r="F8" s="184"/>
      <c r="G8" s="184"/>
      <c r="H8" s="184"/>
      <c r="I8" s="184"/>
      <c r="J8" s="184"/>
      <c r="K8" s="184"/>
      <c r="L8" s="184"/>
      <c r="M8" s="184"/>
      <c r="N8" s="184"/>
      <c r="O8" s="184"/>
      <c r="P8" s="66"/>
      <c r="Q8" s="66"/>
      <c r="R8" s="66"/>
      <c r="S8" s="66"/>
      <c r="T8" s="66"/>
      <c r="U8" s="66"/>
      <c r="V8" s="66"/>
      <c r="W8" s="66"/>
      <c r="X8" s="66"/>
      <c r="Y8" s="66"/>
      <c r="Z8" s="66"/>
      <c r="AA8" s="66"/>
      <c r="AB8" s="66"/>
    </row>
    <row r="9" spans="1:28" ht="16" x14ac:dyDescent="0.4">
      <c r="A9" s="188" t="s">
        <v>8</v>
      </c>
      <c r="B9" s="189"/>
      <c r="C9" s="189"/>
      <c r="D9" s="189"/>
      <c r="E9" s="189"/>
      <c r="F9" s="189"/>
      <c r="G9" s="189"/>
      <c r="H9" s="189"/>
      <c r="I9" s="189"/>
      <c r="J9" s="189"/>
      <c r="K9" s="184"/>
      <c r="L9" s="184"/>
      <c r="M9" s="184"/>
      <c r="N9" s="184"/>
      <c r="O9" s="184"/>
      <c r="P9" s="66"/>
      <c r="Q9" s="66"/>
      <c r="R9" s="66"/>
      <c r="S9" s="66"/>
      <c r="T9" s="66"/>
      <c r="U9" s="66"/>
      <c r="V9" s="66"/>
      <c r="W9" s="66"/>
      <c r="X9" s="66"/>
      <c r="Y9" s="66"/>
      <c r="Z9" s="66"/>
      <c r="AA9" s="66"/>
      <c r="AB9" s="66"/>
    </row>
    <row r="10" spans="1:28" ht="16" x14ac:dyDescent="0.4">
      <c r="A10" s="71"/>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16" x14ac:dyDescent="0.35">
      <c r="A11" s="67"/>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row>
    <row r="12" spans="1:28" ht="21" x14ac:dyDescent="0.35">
      <c r="A12" s="70" t="s">
        <v>241</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row>
    <row r="13" spans="1:28" ht="16" x14ac:dyDescent="0.4">
      <c r="A13" s="182" t="s">
        <v>242</v>
      </c>
      <c r="B13" s="182"/>
      <c r="C13" s="182"/>
      <c r="D13" s="182"/>
      <c r="E13" s="182"/>
      <c r="F13" s="182"/>
      <c r="G13" s="182"/>
      <c r="H13" s="182"/>
      <c r="I13" s="182"/>
      <c r="J13" s="182"/>
      <c r="K13" s="182"/>
      <c r="L13" s="182"/>
      <c r="M13" s="182"/>
      <c r="N13" s="182"/>
      <c r="O13" s="182"/>
      <c r="P13" s="182"/>
      <c r="Q13" s="182"/>
      <c r="R13" s="182"/>
      <c r="S13" s="182"/>
      <c r="T13" s="182"/>
      <c r="U13" s="182"/>
      <c r="V13" s="182"/>
      <c r="W13" s="182"/>
    </row>
    <row r="14" spans="1:28" ht="16" x14ac:dyDescent="0.4">
      <c r="A14" s="182" t="s">
        <v>243</v>
      </c>
      <c r="B14" s="182"/>
      <c r="C14" s="182"/>
      <c r="D14" s="182"/>
      <c r="E14" s="182"/>
      <c r="F14" s="182"/>
      <c r="G14" s="182"/>
      <c r="H14" s="182"/>
      <c r="I14" s="182"/>
      <c r="J14" s="182"/>
      <c r="K14" s="182"/>
      <c r="L14" s="182"/>
      <c r="M14" s="182"/>
      <c r="N14" s="182"/>
      <c r="O14" s="182"/>
      <c r="P14" s="182"/>
      <c r="Q14" s="182"/>
      <c r="R14" s="182"/>
      <c r="S14" s="182"/>
      <c r="T14" s="182"/>
      <c r="U14" s="182"/>
      <c r="V14" s="182"/>
      <c r="W14" s="182"/>
    </row>
    <row r="15" spans="1:28" ht="16" x14ac:dyDescent="0.4">
      <c r="A15" s="182" t="s">
        <v>244</v>
      </c>
      <c r="B15" s="182"/>
      <c r="C15" s="182"/>
      <c r="D15" s="182"/>
      <c r="E15" s="182"/>
      <c r="F15" s="182"/>
      <c r="G15" s="182"/>
      <c r="H15" s="182"/>
      <c r="I15" s="182"/>
      <c r="J15" s="182"/>
      <c r="K15" s="184"/>
      <c r="L15" s="184"/>
      <c r="M15" s="184"/>
      <c r="N15" s="184"/>
      <c r="O15" s="184"/>
      <c r="P15" s="184"/>
      <c r="Q15" s="184"/>
      <c r="R15" s="184"/>
      <c r="S15" s="184"/>
      <c r="T15" s="184"/>
      <c r="U15" s="184"/>
      <c r="V15" s="184"/>
      <c r="W15" s="184"/>
      <c r="X15" s="66"/>
      <c r="Y15" s="66"/>
      <c r="Z15" s="66"/>
      <c r="AA15" s="66"/>
      <c r="AB15" s="66"/>
    </row>
    <row r="16" spans="1:28" ht="16" x14ac:dyDescent="0.4">
      <c r="A16" s="198" t="s">
        <v>245</v>
      </c>
      <c r="B16" s="184"/>
      <c r="C16" s="184"/>
      <c r="D16" s="184"/>
      <c r="E16" s="198" t="s">
        <v>246</v>
      </c>
      <c r="F16" s="184"/>
      <c r="G16" s="199"/>
      <c r="H16" s="199"/>
      <c r="I16" s="199"/>
      <c r="J16" s="199"/>
      <c r="K16" s="199"/>
      <c r="L16" s="199"/>
      <c r="M16" s="199"/>
      <c r="N16" s="184"/>
      <c r="O16" s="184"/>
      <c r="P16" s="184"/>
      <c r="Q16" s="184"/>
      <c r="R16" s="184"/>
      <c r="S16" s="184"/>
      <c r="T16" s="184"/>
      <c r="U16" s="184"/>
      <c r="V16" s="184"/>
      <c r="W16" s="184"/>
      <c r="X16" s="66"/>
      <c r="Y16" s="66"/>
      <c r="Z16" s="66"/>
      <c r="AA16" s="66"/>
      <c r="AB16" s="66"/>
    </row>
    <row r="17" spans="1:28" ht="16" x14ac:dyDescent="0.4">
      <c r="A17" s="182" t="s">
        <v>247</v>
      </c>
      <c r="B17" s="182"/>
      <c r="C17" s="182"/>
      <c r="D17" s="182"/>
      <c r="E17" s="182"/>
      <c r="F17" s="182"/>
      <c r="G17" s="182"/>
      <c r="H17" s="182"/>
      <c r="I17" s="182"/>
      <c r="J17" s="182"/>
      <c r="K17" s="182"/>
      <c r="L17" s="182"/>
      <c r="M17" s="182"/>
      <c r="N17" s="182"/>
      <c r="O17" s="182"/>
      <c r="P17" s="182"/>
      <c r="Q17" s="182"/>
      <c r="R17" s="182"/>
      <c r="S17" s="182"/>
      <c r="T17" s="182"/>
      <c r="U17" s="182"/>
      <c r="V17" s="182"/>
      <c r="W17" s="182"/>
    </row>
    <row r="18" spans="1:28" ht="16" x14ac:dyDescent="0.4">
      <c r="A18" s="184" t="s">
        <v>248</v>
      </c>
      <c r="B18" s="184"/>
      <c r="C18" s="184"/>
      <c r="D18" s="184"/>
      <c r="E18" s="184"/>
      <c r="F18" s="184"/>
      <c r="G18" s="184"/>
      <c r="H18" s="184"/>
      <c r="I18" s="184"/>
      <c r="J18" s="184"/>
      <c r="K18" s="184"/>
      <c r="L18" s="184"/>
      <c r="M18" s="184"/>
      <c r="N18" s="184"/>
      <c r="O18" s="184"/>
      <c r="P18" s="184"/>
      <c r="Q18" s="184"/>
      <c r="R18" s="184"/>
      <c r="S18" s="184"/>
      <c r="T18" s="184"/>
      <c r="U18" s="184"/>
      <c r="V18" s="184"/>
      <c r="W18" s="184"/>
      <c r="X18" s="66"/>
      <c r="Y18" s="66"/>
      <c r="Z18" s="66"/>
      <c r="AA18" s="66"/>
      <c r="AB18" s="66"/>
    </row>
    <row r="19" spans="1:28" ht="16" x14ac:dyDescent="0.4">
      <c r="A19" s="184" t="s">
        <v>249</v>
      </c>
      <c r="B19" s="184"/>
      <c r="C19" s="184"/>
      <c r="D19" s="184"/>
      <c r="E19" s="184"/>
      <c r="F19" s="184"/>
      <c r="G19" s="184"/>
      <c r="H19" s="184"/>
      <c r="I19" s="184"/>
      <c r="J19" s="184"/>
      <c r="K19" s="184"/>
      <c r="L19" s="184"/>
      <c r="M19" s="184"/>
      <c r="N19" s="184"/>
      <c r="O19" s="184"/>
      <c r="P19" s="184"/>
      <c r="Q19" s="184"/>
      <c r="R19" s="184"/>
      <c r="S19" s="184"/>
      <c r="T19" s="184"/>
      <c r="U19" s="184"/>
      <c r="V19" s="184"/>
      <c r="W19" s="184"/>
      <c r="X19" s="66"/>
      <c r="Y19" s="66"/>
      <c r="Z19" s="66"/>
      <c r="AA19" s="66"/>
      <c r="AB19" s="66"/>
    </row>
    <row r="20" spans="1:28" x14ac:dyDescent="0.3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row>
    <row r="21" spans="1:28" x14ac:dyDescent="0.3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x14ac:dyDescent="0.3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x14ac:dyDescent="0.3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row>
    <row r="24" spans="1:28" x14ac:dyDescent="0.3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row>
    <row r="25" spans="1:28" x14ac:dyDescent="0.3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row>
    <row r="26" spans="1:28" x14ac:dyDescent="0.3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row>
    <row r="27" spans="1:28" x14ac:dyDescent="0.3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row>
    <row r="28" spans="1:28" x14ac:dyDescent="0.3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spans="1:28" x14ac:dyDescent="0.3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spans="1:28" x14ac:dyDescent="0.3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spans="1:28" x14ac:dyDescent="0.3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x14ac:dyDescent="0.3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x14ac:dyDescent="0.3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x14ac:dyDescent="0.35">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x14ac:dyDescent="0.35">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x14ac:dyDescent="0.3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x14ac:dyDescent="0.35">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x14ac:dyDescent="0.35">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x14ac:dyDescent="0.3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x14ac:dyDescent="0.3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x14ac:dyDescent="0.3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x14ac:dyDescent="0.3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x14ac:dyDescent="0.3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x14ac:dyDescent="0.3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x14ac:dyDescent="0.3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x14ac:dyDescent="0.3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x14ac:dyDescent="0.3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x14ac:dyDescent="0.35">
      <c r="A48" s="66"/>
      <c r="B48" s="66"/>
      <c r="C48" s="66"/>
      <c r="D48" s="66"/>
      <c r="E48" s="66"/>
      <c r="F48" s="66"/>
      <c r="G48" s="66"/>
      <c r="H48" s="66"/>
      <c r="I48" s="66"/>
      <c r="J48" s="66"/>
      <c r="K48" s="66"/>
      <c r="L48" s="66"/>
      <c r="M48" s="66"/>
      <c r="N48" s="66"/>
      <c r="O48" s="66"/>
      <c r="P48" s="66"/>
      <c r="Q48" s="66"/>
      <c r="R48" s="180"/>
      <c r="S48" s="66"/>
      <c r="T48" s="66"/>
      <c r="U48" s="66"/>
      <c r="V48" s="66"/>
      <c r="W48" s="66"/>
      <c r="X48" s="66"/>
      <c r="Y48" s="66"/>
      <c r="Z48" s="66"/>
      <c r="AA48" s="66"/>
      <c r="AB48" s="66"/>
    </row>
    <row r="49" spans="1:28" x14ac:dyDescent="0.3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x14ac:dyDescent="0.3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x14ac:dyDescent="0.3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x14ac:dyDescent="0.3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x14ac:dyDescent="0.3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x14ac:dyDescent="0.3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x14ac:dyDescent="0.3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x14ac:dyDescent="0.3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x14ac:dyDescent="0.3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x14ac:dyDescent="0.3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x14ac:dyDescent="0.3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x14ac:dyDescent="0.3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1:28" x14ac:dyDescent="0.3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x14ac:dyDescent="0.3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x14ac:dyDescent="0.3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x14ac:dyDescent="0.3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x14ac:dyDescent="0.3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x14ac:dyDescent="0.3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x14ac:dyDescent="0.3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x14ac:dyDescent="0.3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x14ac:dyDescent="0.3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x14ac:dyDescent="0.3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x14ac:dyDescent="0.3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x14ac:dyDescent="0.3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x14ac:dyDescent="0.3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x14ac:dyDescent="0.3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x14ac:dyDescent="0.3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x14ac:dyDescent="0.3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x14ac:dyDescent="0.3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x14ac:dyDescent="0.3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x14ac:dyDescent="0.3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x14ac:dyDescent="0.3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x14ac:dyDescent="0.3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x14ac:dyDescent="0.3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x14ac:dyDescent="0.3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x14ac:dyDescent="0.3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x14ac:dyDescent="0.3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x14ac:dyDescent="0.3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x14ac:dyDescent="0.3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x14ac:dyDescent="0.3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x14ac:dyDescent="0.3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x14ac:dyDescent="0.3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x14ac:dyDescent="0.3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x14ac:dyDescent="0.3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x14ac:dyDescent="0.3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x14ac:dyDescent="0.3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x14ac:dyDescent="0.3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x14ac:dyDescent="0.3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x14ac:dyDescent="0.3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x14ac:dyDescent="0.3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x14ac:dyDescent="0.3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x14ac:dyDescent="0.3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x14ac:dyDescent="0.3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x14ac:dyDescent="0.3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x14ac:dyDescent="0.3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x14ac:dyDescent="0.3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x14ac:dyDescent="0.3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x14ac:dyDescent="0.3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x14ac:dyDescent="0.3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x14ac:dyDescent="0.3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x14ac:dyDescent="0.3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x14ac:dyDescent="0.3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x14ac:dyDescent="0.3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x14ac:dyDescent="0.3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x14ac:dyDescent="0.3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x14ac:dyDescent="0.3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x14ac:dyDescent="0.3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x14ac:dyDescent="0.3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x14ac:dyDescent="0.3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x14ac:dyDescent="0.3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x14ac:dyDescent="0.3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x14ac:dyDescent="0.3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x14ac:dyDescent="0.3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x14ac:dyDescent="0.3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x14ac:dyDescent="0.3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x14ac:dyDescent="0.3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x14ac:dyDescent="0.3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x14ac:dyDescent="0.3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x14ac:dyDescent="0.3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x14ac:dyDescent="0.3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x14ac:dyDescent="0.3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x14ac:dyDescent="0.3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x14ac:dyDescent="0.3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x14ac:dyDescent="0.3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x14ac:dyDescent="0.3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x14ac:dyDescent="0.3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x14ac:dyDescent="0.3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x14ac:dyDescent="0.3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x14ac:dyDescent="0.3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x14ac:dyDescent="0.3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x14ac:dyDescent="0.3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x14ac:dyDescent="0.3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x14ac:dyDescent="0.3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x14ac:dyDescent="0.3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x14ac:dyDescent="0.3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x14ac:dyDescent="0.3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x14ac:dyDescent="0.3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x14ac:dyDescent="0.3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x14ac:dyDescent="0.3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x14ac:dyDescent="0.3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x14ac:dyDescent="0.3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x14ac:dyDescent="0.3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x14ac:dyDescent="0.3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x14ac:dyDescent="0.3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x14ac:dyDescent="0.3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x14ac:dyDescent="0.3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x14ac:dyDescent="0.3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x14ac:dyDescent="0.3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x14ac:dyDescent="0.3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x14ac:dyDescent="0.3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x14ac:dyDescent="0.3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x14ac:dyDescent="0.3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x14ac:dyDescent="0.3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x14ac:dyDescent="0.3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x14ac:dyDescent="0.3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x14ac:dyDescent="0.3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x14ac:dyDescent="0.3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x14ac:dyDescent="0.3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x14ac:dyDescent="0.3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x14ac:dyDescent="0.3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x14ac:dyDescent="0.3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x14ac:dyDescent="0.3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x14ac:dyDescent="0.3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x14ac:dyDescent="0.3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x14ac:dyDescent="0.3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x14ac:dyDescent="0.3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x14ac:dyDescent="0.3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x14ac:dyDescent="0.3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x14ac:dyDescent="0.3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x14ac:dyDescent="0.3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x14ac:dyDescent="0.3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x14ac:dyDescent="0.3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x14ac:dyDescent="0.3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x14ac:dyDescent="0.3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x14ac:dyDescent="0.3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x14ac:dyDescent="0.3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x14ac:dyDescent="0.3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x14ac:dyDescent="0.3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x14ac:dyDescent="0.3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x14ac:dyDescent="0.3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x14ac:dyDescent="0.3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x14ac:dyDescent="0.3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x14ac:dyDescent="0.3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x14ac:dyDescent="0.3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x14ac:dyDescent="0.3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x14ac:dyDescent="0.3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x14ac:dyDescent="0.3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x14ac:dyDescent="0.3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x14ac:dyDescent="0.3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x14ac:dyDescent="0.3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x14ac:dyDescent="0.3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x14ac:dyDescent="0.3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x14ac:dyDescent="0.3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x14ac:dyDescent="0.3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x14ac:dyDescent="0.3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x14ac:dyDescent="0.3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x14ac:dyDescent="0.3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x14ac:dyDescent="0.3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x14ac:dyDescent="0.3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x14ac:dyDescent="0.3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x14ac:dyDescent="0.3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x14ac:dyDescent="0.3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x14ac:dyDescent="0.3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x14ac:dyDescent="0.3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x14ac:dyDescent="0.3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x14ac:dyDescent="0.3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x14ac:dyDescent="0.3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x14ac:dyDescent="0.3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x14ac:dyDescent="0.3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x14ac:dyDescent="0.3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x14ac:dyDescent="0.3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x14ac:dyDescent="0.3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x14ac:dyDescent="0.3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x14ac:dyDescent="0.3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x14ac:dyDescent="0.3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x14ac:dyDescent="0.3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x14ac:dyDescent="0.3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x14ac:dyDescent="0.3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x14ac:dyDescent="0.3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x14ac:dyDescent="0.3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x14ac:dyDescent="0.3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x14ac:dyDescent="0.3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x14ac:dyDescent="0.3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x14ac:dyDescent="0.3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x14ac:dyDescent="0.3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x14ac:dyDescent="0.3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x14ac:dyDescent="0.3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x14ac:dyDescent="0.3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x14ac:dyDescent="0.3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x14ac:dyDescent="0.3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x14ac:dyDescent="0.3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x14ac:dyDescent="0.3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x14ac:dyDescent="0.3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x14ac:dyDescent="0.3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x14ac:dyDescent="0.3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x14ac:dyDescent="0.3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x14ac:dyDescent="0.3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x14ac:dyDescent="0.3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x14ac:dyDescent="0.3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x14ac:dyDescent="0.3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x14ac:dyDescent="0.3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x14ac:dyDescent="0.3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x14ac:dyDescent="0.3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x14ac:dyDescent="0.3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x14ac:dyDescent="0.3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x14ac:dyDescent="0.3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x14ac:dyDescent="0.3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x14ac:dyDescent="0.3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x14ac:dyDescent="0.3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x14ac:dyDescent="0.3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x14ac:dyDescent="0.3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x14ac:dyDescent="0.3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x14ac:dyDescent="0.3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x14ac:dyDescent="0.3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x14ac:dyDescent="0.3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x14ac:dyDescent="0.3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x14ac:dyDescent="0.3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x14ac:dyDescent="0.3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x14ac:dyDescent="0.3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x14ac:dyDescent="0.3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x14ac:dyDescent="0.3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x14ac:dyDescent="0.3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x14ac:dyDescent="0.3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x14ac:dyDescent="0.3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x14ac:dyDescent="0.3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x14ac:dyDescent="0.3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x14ac:dyDescent="0.3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x14ac:dyDescent="0.3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x14ac:dyDescent="0.3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x14ac:dyDescent="0.3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x14ac:dyDescent="0.3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x14ac:dyDescent="0.3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x14ac:dyDescent="0.3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x14ac:dyDescent="0.3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x14ac:dyDescent="0.3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x14ac:dyDescent="0.3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x14ac:dyDescent="0.3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x14ac:dyDescent="0.3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x14ac:dyDescent="0.3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x14ac:dyDescent="0.3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x14ac:dyDescent="0.3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x14ac:dyDescent="0.3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x14ac:dyDescent="0.3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x14ac:dyDescent="0.3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x14ac:dyDescent="0.3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x14ac:dyDescent="0.3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x14ac:dyDescent="0.3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x14ac:dyDescent="0.3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x14ac:dyDescent="0.3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x14ac:dyDescent="0.3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x14ac:dyDescent="0.3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x14ac:dyDescent="0.3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x14ac:dyDescent="0.3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x14ac:dyDescent="0.3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x14ac:dyDescent="0.3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x14ac:dyDescent="0.3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x14ac:dyDescent="0.3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x14ac:dyDescent="0.3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x14ac:dyDescent="0.3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x14ac:dyDescent="0.35">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x14ac:dyDescent="0.35">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x14ac:dyDescent="0.35">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x14ac:dyDescent="0.35">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x14ac:dyDescent="0.35">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x14ac:dyDescent="0.35">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x14ac:dyDescent="0.35">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x14ac:dyDescent="0.3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x14ac:dyDescent="0.35">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x14ac:dyDescent="0.35">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x14ac:dyDescent="0.35">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x14ac:dyDescent="0.35">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x14ac:dyDescent="0.35">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x14ac:dyDescent="0.35">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x14ac:dyDescent="0.35">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x14ac:dyDescent="0.35">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x14ac:dyDescent="0.35">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x14ac:dyDescent="0.3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x14ac:dyDescent="0.35">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x14ac:dyDescent="0.35">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x14ac:dyDescent="0.3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x14ac:dyDescent="0.3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x14ac:dyDescent="0.3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x14ac:dyDescent="0.3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x14ac:dyDescent="0.3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x14ac:dyDescent="0.3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x14ac:dyDescent="0.3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x14ac:dyDescent="0.3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x14ac:dyDescent="0.3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x14ac:dyDescent="0.3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x14ac:dyDescent="0.3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x14ac:dyDescent="0.3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x14ac:dyDescent="0.3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x14ac:dyDescent="0.3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x14ac:dyDescent="0.3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x14ac:dyDescent="0.3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x14ac:dyDescent="0.3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x14ac:dyDescent="0.3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x14ac:dyDescent="0.3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x14ac:dyDescent="0.3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x14ac:dyDescent="0.3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x14ac:dyDescent="0.35">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x14ac:dyDescent="0.35">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x14ac:dyDescent="0.3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x14ac:dyDescent="0.3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x14ac:dyDescent="0.3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x14ac:dyDescent="0.3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x14ac:dyDescent="0.3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x14ac:dyDescent="0.3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x14ac:dyDescent="0.3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x14ac:dyDescent="0.3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x14ac:dyDescent="0.3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x14ac:dyDescent="0.3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x14ac:dyDescent="0.3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x14ac:dyDescent="0.3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x14ac:dyDescent="0.3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x14ac:dyDescent="0.3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x14ac:dyDescent="0.3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x14ac:dyDescent="0.3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x14ac:dyDescent="0.3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x14ac:dyDescent="0.3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row r="369" spans="1:28" x14ac:dyDescent="0.35">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row>
    <row r="370" spans="1:28" x14ac:dyDescent="0.35">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row>
    <row r="371" spans="1:28" x14ac:dyDescent="0.35">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row>
    <row r="372" spans="1:28" x14ac:dyDescent="0.35">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row>
    <row r="373" spans="1:28" x14ac:dyDescent="0.35">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row>
    <row r="374" spans="1:28" x14ac:dyDescent="0.35">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row>
  </sheetData>
  <mergeCells count="2">
    <mergeCell ref="A3:T3"/>
    <mergeCell ref="A4:T4"/>
  </mergeCells>
  <hyperlinks>
    <hyperlink ref="A4" r:id="rId1" xr:uid="{B2E19F93-4A4C-4583-B58B-5A9FA551AD40}"/>
    <hyperlink ref="A16" r:id="rId2" xr:uid="{E5EDC531-6DF0-4821-B96B-440D6B17065A}"/>
    <hyperlink ref="E16" r:id="rId3" xr:uid="{6343E026-A5DF-40F8-B7BF-B80A776DAF3C}"/>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2C99-D79A-4159-BB75-3270ED2566D5}">
  <sheetPr>
    <tabColor rgb="FF92D050"/>
    <pageSetUpPr fitToPage="1"/>
  </sheetPr>
  <dimension ref="A1:BC93"/>
  <sheetViews>
    <sheetView showGridLines="0" zoomScaleNormal="100" workbookViewId="0">
      <selection activeCell="F29" sqref="F29"/>
    </sheetView>
  </sheetViews>
  <sheetFormatPr defaultColWidth="8.7265625" defaultRowHeight="14.5" x14ac:dyDescent="0.35"/>
  <cols>
    <col min="1" max="1" width="5.54296875" style="2" customWidth="1"/>
    <col min="2" max="2" width="49.54296875" style="2" customWidth="1"/>
    <col min="3" max="4" width="15.7265625" style="61" customWidth="1"/>
    <col min="5" max="5" width="10" style="2" customWidth="1"/>
    <col min="6" max="6" width="44.81640625" style="2" customWidth="1"/>
    <col min="7" max="7" width="14.81640625" style="2" customWidth="1"/>
    <col min="8" max="9" width="10.1796875" style="2" bestFit="1" customWidth="1"/>
    <col min="10" max="10" width="11.7265625" style="2" customWidth="1"/>
    <col min="11" max="11" width="13" style="2" customWidth="1"/>
    <col min="12" max="12" width="8.7265625" style="2" customWidth="1"/>
    <col min="13" max="19" width="8.7265625" style="2" hidden="1" customWidth="1"/>
    <col min="20" max="21" width="43.81640625" style="2" hidden="1" customWidth="1"/>
    <col min="22" max="22" width="24.453125" style="2" hidden="1" customWidth="1"/>
    <col min="23" max="32" width="8.7265625" style="2" hidden="1" customWidth="1"/>
    <col min="33" max="33" width="0.1796875" style="2" hidden="1" customWidth="1"/>
    <col min="34" max="34" width="8.7265625" style="63" hidden="1" customWidth="1"/>
    <col min="35" max="38" width="8.7265625" style="2" hidden="1" customWidth="1"/>
    <col min="39" max="40" width="0" style="2" hidden="1" customWidth="1"/>
    <col min="41" max="16384" width="8.7265625" style="2"/>
  </cols>
  <sheetData>
    <row r="1" spans="1:55" ht="15" thickBot="1" x14ac:dyDescent="0.4">
      <c r="A1" s="63"/>
      <c r="B1" s="83"/>
      <c r="C1" s="62"/>
      <c r="D1" s="62"/>
      <c r="E1" s="63"/>
      <c r="F1" s="1" t="str">
        <f>IF(H2="Svenska",T74,U74)</f>
        <v>Information om gjorda val:</v>
      </c>
      <c r="G1" s="1"/>
      <c r="H1" s="1"/>
      <c r="I1" s="63"/>
      <c r="J1" s="63"/>
      <c r="K1" s="63"/>
      <c r="Y1" s="2" t="s">
        <v>250</v>
      </c>
      <c r="AM1" s="63"/>
      <c r="AN1" s="63"/>
      <c r="AO1" s="63"/>
      <c r="AP1" s="63"/>
      <c r="AQ1" s="63"/>
      <c r="AR1" s="63"/>
      <c r="AS1" s="63"/>
      <c r="AT1" s="63"/>
      <c r="AU1" s="63"/>
      <c r="AV1" s="63"/>
      <c r="AW1" s="63"/>
      <c r="AX1" s="63"/>
      <c r="AY1" s="63"/>
      <c r="AZ1" s="63"/>
      <c r="BA1" s="63"/>
      <c r="BB1" s="63"/>
      <c r="BC1" s="63"/>
    </row>
    <row r="2" spans="1:55" x14ac:dyDescent="0.35">
      <c r="A2" s="63"/>
      <c r="B2" s="63"/>
      <c r="C2" s="62"/>
      <c r="D2" s="62"/>
      <c r="E2" s="63"/>
      <c r="F2" s="49" t="s">
        <v>65</v>
      </c>
      <c r="G2" s="10"/>
      <c r="H2" s="142" t="s">
        <v>0</v>
      </c>
      <c r="I2" s="84"/>
      <c r="J2" s="63"/>
      <c r="K2" s="63"/>
      <c r="O2" s="2" t="s">
        <v>15</v>
      </c>
      <c r="P2" s="2" t="str">
        <f>Inställningar!I4</f>
        <v>EU25</v>
      </c>
      <c r="T2" s="2" t="s">
        <v>66</v>
      </c>
      <c r="U2" s="2" t="s">
        <v>67</v>
      </c>
      <c r="Y2" s="2" t="s">
        <v>251</v>
      </c>
      <c r="AM2" s="63"/>
      <c r="AN2" s="63"/>
      <c r="AO2" s="63"/>
      <c r="AP2" s="63"/>
      <c r="AQ2" s="63"/>
      <c r="AR2" s="63"/>
      <c r="AS2" s="63"/>
      <c r="AT2" s="63"/>
      <c r="AU2" s="63"/>
      <c r="AV2" s="63"/>
      <c r="AW2" s="63"/>
      <c r="AX2" s="63"/>
      <c r="AY2" s="63"/>
      <c r="AZ2" s="63"/>
      <c r="BA2" s="63"/>
      <c r="BB2" s="63"/>
      <c r="BC2" s="63"/>
    </row>
    <row r="3" spans="1:55" x14ac:dyDescent="0.35">
      <c r="A3" s="63"/>
      <c r="B3" s="63"/>
      <c r="C3" s="62"/>
      <c r="D3" s="62"/>
      <c r="E3" s="63"/>
      <c r="F3" s="50"/>
      <c r="G3" s="1"/>
      <c r="H3" s="85"/>
      <c r="I3" s="84"/>
      <c r="J3" s="63"/>
      <c r="K3" s="63"/>
      <c r="O3" s="2" t="s">
        <v>17</v>
      </c>
      <c r="T3" s="51" t="s">
        <v>68</v>
      </c>
      <c r="U3" s="2" t="s">
        <v>69</v>
      </c>
      <c r="V3" s="2" t="s">
        <v>70</v>
      </c>
      <c r="AM3" s="63"/>
      <c r="AN3" s="63"/>
      <c r="AO3" s="63"/>
      <c r="AP3" s="63"/>
      <c r="AQ3" s="63"/>
      <c r="AR3" s="63"/>
      <c r="AS3" s="63"/>
      <c r="AT3" s="63"/>
      <c r="AU3" s="63"/>
      <c r="AV3" s="63"/>
      <c r="AW3" s="63"/>
      <c r="AX3" s="63"/>
      <c r="AY3" s="63"/>
      <c r="AZ3" s="63"/>
      <c r="BA3" s="63"/>
      <c r="BB3" s="63"/>
      <c r="BC3" s="63"/>
    </row>
    <row r="4" spans="1:55" ht="15" thickBot="1" x14ac:dyDescent="0.4">
      <c r="A4" s="63"/>
      <c r="B4" s="63"/>
      <c r="C4" s="62"/>
      <c r="D4" s="62"/>
      <c r="E4" s="63"/>
      <c r="F4" s="52" t="str">
        <f>IF(H2="Svenska",T23,U23)</f>
        <v>Projektkod --------------------------------&gt;</v>
      </c>
      <c r="G4" s="53"/>
      <c r="H4" s="115" t="str">
        <f>AA15</f>
        <v>DC4</v>
      </c>
      <c r="I4" s="84"/>
      <c r="J4" s="63"/>
      <c r="K4" s="63"/>
      <c r="T4" s="2" t="s">
        <v>71</v>
      </c>
      <c r="U4" s="2" t="s">
        <v>72</v>
      </c>
      <c r="AM4" s="63"/>
      <c r="AN4" s="63"/>
      <c r="AO4" s="63"/>
      <c r="AP4" s="63"/>
      <c r="AQ4" s="63"/>
      <c r="AR4" s="63"/>
      <c r="AS4" s="63"/>
      <c r="AT4" s="63"/>
      <c r="AU4" s="63"/>
      <c r="AV4" s="63"/>
      <c r="AW4" s="63"/>
      <c r="AX4" s="63"/>
      <c r="AY4" s="63"/>
      <c r="AZ4" s="63"/>
      <c r="BA4" s="63"/>
      <c r="BB4" s="63"/>
      <c r="BC4" s="63"/>
    </row>
    <row r="5" spans="1:55" ht="16" x14ac:dyDescent="0.45">
      <c r="A5" s="63"/>
      <c r="B5" s="63"/>
      <c r="C5" s="62"/>
      <c r="D5" s="62"/>
      <c r="E5" s="63"/>
      <c r="F5" s="63"/>
      <c r="G5" s="63"/>
      <c r="H5" s="63"/>
      <c r="I5" s="63"/>
      <c r="J5" s="63"/>
      <c r="K5" s="63"/>
      <c r="T5" s="2" t="s">
        <v>20</v>
      </c>
      <c r="U5" s="2" t="s">
        <v>73</v>
      </c>
      <c r="V5" s="54" t="s">
        <v>74</v>
      </c>
      <c r="W5" s="54" t="s">
        <v>75</v>
      </c>
      <c r="AM5" s="63"/>
      <c r="AN5" s="63"/>
      <c r="AO5" s="63"/>
      <c r="AP5" s="63"/>
      <c r="AQ5" s="63"/>
      <c r="AR5" s="63"/>
      <c r="AS5" s="63"/>
      <c r="AT5" s="63"/>
      <c r="AU5" s="63"/>
      <c r="AV5" s="63"/>
      <c r="AW5" s="63"/>
      <c r="AX5" s="63"/>
      <c r="AY5" s="63"/>
      <c r="AZ5" s="63"/>
      <c r="BA5" s="63"/>
      <c r="BB5" s="63"/>
      <c r="BC5" s="63"/>
    </row>
    <row r="6" spans="1:55" ht="26" x14ac:dyDescent="0.6">
      <c r="A6" s="63"/>
      <c r="B6" s="72" t="str">
        <f>IF(H2="Svenska",T27,U27)</f>
        <v>Beräkningsmall för medfinansiering av EU-projekt</v>
      </c>
      <c r="C6" s="62"/>
      <c r="D6" s="62"/>
      <c r="E6" s="63"/>
      <c r="F6" s="136"/>
      <c r="G6" s="63"/>
      <c r="H6" s="63"/>
      <c r="I6" s="63"/>
      <c r="J6" s="63"/>
      <c r="K6" s="63"/>
      <c r="N6" s="2" t="s">
        <v>76</v>
      </c>
      <c r="O6" s="2" t="s">
        <v>77</v>
      </c>
      <c r="P6" s="2" t="s">
        <v>78</v>
      </c>
      <c r="Q6" s="2" t="s">
        <v>79</v>
      </c>
      <c r="T6" s="2" t="s">
        <v>0</v>
      </c>
      <c r="U6" s="2" t="s">
        <v>2</v>
      </c>
      <c r="AM6" s="63"/>
      <c r="AN6" s="63"/>
      <c r="AO6" s="63"/>
      <c r="AP6" s="63"/>
      <c r="AQ6" s="63"/>
      <c r="AR6" s="63"/>
      <c r="AS6" s="63"/>
      <c r="AT6" s="63"/>
      <c r="AU6" s="63"/>
      <c r="AV6" s="63"/>
      <c r="AW6" s="63"/>
      <c r="AX6" s="63"/>
      <c r="AY6" s="63"/>
      <c r="AZ6" s="63"/>
      <c r="BA6" s="63"/>
      <c r="BB6" s="63"/>
      <c r="BC6" s="63"/>
    </row>
    <row r="7" spans="1:55" ht="52" customHeight="1" x14ac:dyDescent="0.35">
      <c r="A7" s="63"/>
      <c r="B7" s="227" t="str">
        <f>Beräkningsmatris!C4</f>
        <v>HEU (Horisont Europa) 2021-2027: Excellent Science Marie Sklodowska-Curie Actions</v>
      </c>
      <c r="C7" s="228"/>
      <c r="D7" s="228"/>
      <c r="E7" s="228"/>
      <c r="F7" s="228"/>
      <c r="G7" s="228"/>
      <c r="H7" s="228"/>
      <c r="I7" s="228"/>
      <c r="J7" s="228"/>
      <c r="K7" s="228"/>
      <c r="M7" s="2" t="s">
        <v>0</v>
      </c>
      <c r="N7" s="2" t="s">
        <v>17</v>
      </c>
      <c r="O7" s="2" t="s">
        <v>48</v>
      </c>
      <c r="P7" s="4">
        <v>0.25</v>
      </c>
      <c r="Q7" s="4">
        <v>0.05</v>
      </c>
      <c r="T7" s="2" t="s">
        <v>80</v>
      </c>
      <c r="U7" s="2" t="s">
        <v>81</v>
      </c>
      <c r="AA7" s="2" t="s">
        <v>82</v>
      </c>
      <c r="AB7" s="5" t="s">
        <v>19</v>
      </c>
      <c r="AC7" s="6" t="s">
        <v>20</v>
      </c>
      <c r="AD7" s="6" t="s">
        <v>21</v>
      </c>
      <c r="AM7" s="63"/>
      <c r="AN7" s="63"/>
      <c r="AO7" s="63"/>
      <c r="AP7" s="63"/>
      <c r="AQ7" s="63"/>
      <c r="AR7" s="63"/>
      <c r="AS7" s="63"/>
      <c r="AT7" s="63"/>
      <c r="AU7" s="63"/>
      <c r="AV7" s="63"/>
      <c r="AW7" s="63"/>
      <c r="AX7" s="63"/>
      <c r="AY7" s="63"/>
      <c r="AZ7" s="63"/>
      <c r="BA7" s="63"/>
      <c r="BB7" s="63"/>
      <c r="BC7" s="63"/>
    </row>
    <row r="8" spans="1:55" ht="17.149999999999999" customHeight="1" x14ac:dyDescent="0.35">
      <c r="A8" s="63"/>
      <c r="B8" s="73"/>
      <c r="C8" s="63"/>
      <c r="D8" s="63"/>
      <c r="E8" s="104"/>
      <c r="F8" s="104"/>
      <c r="G8" s="104"/>
      <c r="H8" s="104"/>
      <c r="I8" s="104"/>
      <c r="J8" s="104"/>
      <c r="K8" s="104"/>
      <c r="M8" s="2" t="s">
        <v>2</v>
      </c>
      <c r="P8" s="4"/>
      <c r="Q8" s="4"/>
      <c r="AB8" s="5"/>
      <c r="AC8" s="6"/>
      <c r="AD8" s="6"/>
      <c r="AL8" s="2" t="s">
        <v>15</v>
      </c>
      <c r="AM8" s="63"/>
      <c r="AN8" s="63"/>
      <c r="AO8" s="63"/>
      <c r="AP8" s="63"/>
      <c r="AQ8" s="63"/>
      <c r="AR8" s="63"/>
      <c r="AS8" s="63"/>
      <c r="AT8" s="63"/>
      <c r="AU8" s="63"/>
      <c r="AV8" s="63"/>
      <c r="AW8" s="63"/>
      <c r="AX8" s="63"/>
      <c r="AY8" s="63"/>
      <c r="AZ8" s="63"/>
      <c r="BA8" s="63"/>
      <c r="BB8" s="63"/>
      <c r="BC8" s="63"/>
    </row>
    <row r="9" spans="1:55" ht="17.149999999999999" customHeight="1" x14ac:dyDescent="0.35">
      <c r="A9" s="63"/>
      <c r="B9" s="63"/>
      <c r="C9" s="63"/>
      <c r="D9" s="63"/>
      <c r="E9" s="104"/>
      <c r="F9" s="104"/>
      <c r="G9" s="104"/>
      <c r="H9" s="104"/>
      <c r="I9" s="104"/>
      <c r="J9" s="104"/>
      <c r="K9" s="104"/>
      <c r="P9" s="4"/>
      <c r="Q9" s="4"/>
      <c r="AB9" s="5"/>
      <c r="AC9" s="6"/>
      <c r="AD9" s="6"/>
      <c r="AL9" s="2" t="s">
        <v>17</v>
      </c>
      <c r="AM9" s="63"/>
      <c r="AN9" s="63"/>
      <c r="AO9" s="63"/>
      <c r="AP9" s="63"/>
      <c r="AQ9" s="63"/>
      <c r="AR9" s="63"/>
      <c r="AS9" s="63"/>
      <c r="AT9" s="63"/>
      <c r="AU9" s="63"/>
      <c r="AV9" s="63"/>
      <c r="AW9" s="63"/>
      <c r="AX9" s="63"/>
      <c r="AY9" s="63"/>
      <c r="AZ9" s="63"/>
      <c r="BA9" s="63"/>
      <c r="BB9" s="63"/>
      <c r="BC9" s="63"/>
    </row>
    <row r="10" spans="1:55" ht="17.149999999999999" customHeight="1" x14ac:dyDescent="0.35">
      <c r="A10" s="63"/>
      <c r="B10" s="63"/>
      <c r="C10" s="63"/>
      <c r="D10" s="80"/>
      <c r="E10" s="104"/>
      <c r="F10" s="104"/>
      <c r="G10" s="104"/>
      <c r="H10" s="104"/>
      <c r="I10" s="104"/>
      <c r="J10" s="104"/>
      <c r="K10" s="104"/>
      <c r="P10" s="4"/>
      <c r="Q10" s="4"/>
      <c r="AB10" s="5"/>
      <c r="AC10" s="6"/>
      <c r="AD10" s="6"/>
      <c r="AM10" s="63"/>
      <c r="AN10" s="63"/>
      <c r="AO10" s="63"/>
      <c r="AP10" s="63"/>
      <c r="AQ10" s="63"/>
      <c r="AR10" s="63"/>
      <c r="AS10" s="63"/>
      <c r="AT10" s="63"/>
      <c r="AU10" s="63"/>
      <c r="AV10" s="63"/>
      <c r="AW10" s="63"/>
      <c r="AX10" s="63"/>
      <c r="AY10" s="63"/>
      <c r="AZ10" s="63"/>
      <c r="BA10" s="63"/>
      <c r="BB10" s="63"/>
      <c r="BC10" s="63"/>
    </row>
    <row r="11" spans="1:55" ht="17.149999999999999" customHeight="1" x14ac:dyDescent="0.35">
      <c r="A11" s="63"/>
      <c r="B11" s="63"/>
      <c r="C11" s="63"/>
      <c r="D11" s="80"/>
      <c r="E11" s="104"/>
      <c r="F11" s="104"/>
      <c r="G11" s="104"/>
      <c r="H11" s="104"/>
      <c r="I11" s="104"/>
      <c r="J11" s="104"/>
      <c r="K11" s="104"/>
      <c r="P11" s="4"/>
      <c r="Q11" s="4"/>
      <c r="AB11" s="5"/>
      <c r="AC11" s="6"/>
      <c r="AD11" s="6"/>
      <c r="AM11" s="63"/>
      <c r="AN11" s="63"/>
      <c r="AO11" s="63"/>
      <c r="AP11" s="63"/>
      <c r="AQ11" s="63"/>
      <c r="AR11" s="63"/>
      <c r="AS11" s="63"/>
      <c r="AT11" s="63"/>
      <c r="AU11" s="63"/>
      <c r="AV11" s="63"/>
      <c r="AW11" s="63"/>
      <c r="AX11" s="63"/>
      <c r="AY11" s="63"/>
      <c r="AZ11" s="63"/>
      <c r="BA11" s="63"/>
      <c r="BB11" s="63"/>
      <c r="BC11" s="63"/>
    </row>
    <row r="12" spans="1:55" ht="17.149999999999999" customHeight="1" x14ac:dyDescent="0.35">
      <c r="A12" s="63"/>
      <c r="B12" s="63"/>
      <c r="C12" s="63"/>
      <c r="D12" s="78"/>
      <c r="E12" s="104"/>
      <c r="F12" s="104"/>
      <c r="G12" s="104"/>
      <c r="H12" s="104"/>
      <c r="I12" s="104"/>
      <c r="J12" s="104"/>
      <c r="K12" s="104"/>
      <c r="P12" s="4"/>
      <c r="Q12" s="4"/>
      <c r="AB12" s="5"/>
      <c r="AC12" s="6"/>
      <c r="AD12" s="6"/>
      <c r="AM12" s="63"/>
      <c r="AN12" s="63"/>
      <c r="AO12" s="63"/>
      <c r="AP12" s="63"/>
      <c r="AQ12" s="63"/>
      <c r="AR12" s="63"/>
      <c r="AS12" s="63"/>
      <c r="AT12" s="63"/>
      <c r="AU12" s="63"/>
      <c r="AV12" s="63"/>
      <c r="AW12" s="63"/>
      <c r="AX12" s="63"/>
      <c r="AY12" s="63"/>
      <c r="AZ12" s="63"/>
      <c r="BA12" s="63"/>
      <c r="BB12" s="63"/>
      <c r="BC12" s="63"/>
    </row>
    <row r="13" spans="1:55" ht="17.149999999999999" customHeight="1" x14ac:dyDescent="0.35">
      <c r="A13" s="63"/>
      <c r="B13" s="63" t="str">
        <f>IF($H$2="Svenska",T85,U85)</f>
        <v>Andel UGEM/FGEM som finansieras om ej lokalkostnader</v>
      </c>
      <c r="C13" s="63"/>
      <c r="D13" s="116">
        <v>0.1</v>
      </c>
      <c r="E13" s="104"/>
      <c r="F13" s="104"/>
      <c r="G13" s="104"/>
      <c r="H13" s="104"/>
      <c r="I13" s="104"/>
      <c r="J13" s="104"/>
      <c r="K13" s="104"/>
      <c r="P13" s="4"/>
      <c r="Q13" s="4"/>
      <c r="AB13" s="5"/>
      <c r="AC13" s="6"/>
      <c r="AD13" s="6"/>
      <c r="AM13" s="63"/>
      <c r="AN13" s="63"/>
      <c r="AO13" s="63"/>
      <c r="AP13" s="63"/>
      <c r="AQ13" s="63"/>
      <c r="AR13" s="63"/>
      <c r="AS13" s="63"/>
      <c r="AT13" s="63"/>
      <c r="AU13" s="63"/>
      <c r="AV13" s="63"/>
      <c r="AW13" s="63"/>
      <c r="AX13" s="63"/>
      <c r="AY13" s="63"/>
      <c r="AZ13" s="63"/>
      <c r="BA13" s="63"/>
      <c r="BB13" s="63"/>
      <c r="BC13" s="63"/>
    </row>
    <row r="14" spans="1:55" ht="17.149999999999999" customHeight="1" x14ac:dyDescent="0.35">
      <c r="A14" s="63"/>
      <c r="B14" s="103"/>
      <c r="C14" s="232" t="str">
        <f>IF($H$2="Svenska",'Beräkningsmall HEU'!T99,'Beräkningsmall HEU'!U99)</f>
        <v>All beräkning i denna mall måste ses som ungefärlig och kan aldrig visa exakt behov av medfinansiering.</v>
      </c>
      <c r="D14" s="233"/>
      <c r="E14" s="104"/>
      <c r="F14" s="104"/>
      <c r="G14" s="104"/>
      <c r="H14" s="104"/>
      <c r="I14" s="104"/>
      <c r="J14" s="104"/>
      <c r="K14" s="104"/>
      <c r="P14" s="4"/>
      <c r="Q14" s="4"/>
      <c r="AB14" s="5"/>
      <c r="AC14" s="6"/>
      <c r="AD14" s="6"/>
      <c r="AM14" s="63"/>
      <c r="AN14" s="63"/>
      <c r="AO14" s="63"/>
      <c r="AP14" s="63"/>
      <c r="AQ14" s="63"/>
      <c r="AR14" s="63"/>
      <c r="AS14" s="63"/>
      <c r="AT14" s="63"/>
      <c r="AU14" s="63"/>
      <c r="AV14" s="63"/>
      <c r="AW14" s="63"/>
      <c r="AX14" s="63"/>
      <c r="AY14" s="63"/>
      <c r="AZ14" s="63"/>
      <c r="BA14" s="63"/>
      <c r="BB14" s="63"/>
      <c r="BC14" s="63"/>
    </row>
    <row r="15" spans="1:55" ht="15.5" x14ac:dyDescent="0.35">
      <c r="A15" s="63"/>
      <c r="B15" s="55" t="str">
        <f>IF(H2="Svenska",T28,U28)</f>
        <v>Fyll i rosa rutor med aktuella uppgifter.</v>
      </c>
      <c r="C15" s="233"/>
      <c r="D15" s="233"/>
      <c r="E15" s="63"/>
      <c r="F15" s="63"/>
      <c r="G15" s="117"/>
      <c r="H15" s="63"/>
      <c r="I15" s="63"/>
      <c r="J15" s="63"/>
      <c r="K15" s="63"/>
      <c r="M15" s="2" t="s">
        <v>2</v>
      </c>
      <c r="O15" s="2" t="s">
        <v>83</v>
      </c>
      <c r="P15" s="4">
        <v>0.2</v>
      </c>
      <c r="Q15" s="4">
        <v>0.2</v>
      </c>
      <c r="T15" s="2" t="s">
        <v>84</v>
      </c>
      <c r="U15" s="2" t="s">
        <v>85</v>
      </c>
      <c r="AA15" s="2" t="str">
        <f>_xlfn.XLOOKUP(B7,Beräkningsmatris!C:C,Beräkningsmatris!D:D)</f>
        <v>DC4</v>
      </c>
      <c r="AB15" s="3">
        <f>_xlfn.XLOOKUP(B7,Beräkningsmatris!C:C,Beräkningsmatris!F:F)</f>
        <v>1</v>
      </c>
      <c r="AC15" s="3">
        <f>_xlfn.XLOOKUP(B7,Beräkningsmatris!C:C,Beräkningsmatris!G:G)</f>
        <v>0.08</v>
      </c>
      <c r="AD15" s="3">
        <f>_xlfn.XLOOKUP(B7,Beräkningsmatris!C:C,Beräkningsmatris!H:H)</f>
        <v>1.04</v>
      </c>
      <c r="AE15" s="2">
        <f>_xlfn.XLOOKUP(B7,Beräkningsmatris!C:C,Beräkningsmatris!E:E)</f>
        <v>0</v>
      </c>
      <c r="AM15" s="63"/>
      <c r="AN15" s="63"/>
      <c r="AO15" s="63"/>
      <c r="AP15" s="63"/>
      <c r="AQ15" s="63"/>
      <c r="AR15" s="63"/>
      <c r="AS15" s="63"/>
      <c r="AT15" s="63"/>
      <c r="AU15" s="63"/>
      <c r="AV15" s="63"/>
      <c r="AW15" s="63"/>
      <c r="AX15" s="63"/>
      <c r="AY15" s="63"/>
      <c r="AZ15" s="63"/>
      <c r="BA15" s="63"/>
      <c r="BB15" s="63"/>
      <c r="BC15" s="63"/>
    </row>
    <row r="16" spans="1:55" x14ac:dyDescent="0.35">
      <c r="A16" s="63"/>
      <c r="B16" s="63"/>
      <c r="C16" s="233"/>
      <c r="D16" s="233"/>
      <c r="E16" s="63"/>
      <c r="F16" s="153" t="str">
        <f>IF(H2="Svenska",IF(Inställningar!J5="EU31",T5,U5),IF(Inställningar!J5="EU31",V5,W5))</f>
        <v>Godkänd OH-nivå på direkt lön</v>
      </c>
      <c r="G16" s="154">
        <f>AC15</f>
        <v>0.08</v>
      </c>
      <c r="H16" s="63"/>
      <c r="I16" s="63"/>
      <c r="J16" s="63"/>
      <c r="K16" s="63"/>
      <c r="N16" s="2" t="s">
        <v>15</v>
      </c>
      <c r="O16" s="2" t="s">
        <v>47</v>
      </c>
      <c r="P16" s="4">
        <v>0.25</v>
      </c>
      <c r="Q16" s="4">
        <v>0.4</v>
      </c>
      <c r="T16" s="2" t="s">
        <v>86</v>
      </c>
      <c r="U16" s="2" t="s">
        <v>87</v>
      </c>
      <c r="AM16" s="63"/>
      <c r="AN16" s="63"/>
      <c r="AO16" s="63"/>
      <c r="AP16" s="63"/>
      <c r="AQ16" s="63"/>
      <c r="AR16" s="63"/>
      <c r="AS16" s="63"/>
      <c r="AT16" s="63"/>
      <c r="AU16" s="63"/>
      <c r="AV16" s="63"/>
      <c r="AW16" s="63"/>
      <c r="AX16" s="63"/>
      <c r="AY16" s="63"/>
      <c r="AZ16" s="63"/>
      <c r="BA16" s="63"/>
      <c r="BB16" s="63"/>
      <c r="BC16" s="63"/>
    </row>
    <row r="17" spans="1:55" ht="15" thickBot="1" x14ac:dyDescent="0.4">
      <c r="A17" s="63"/>
      <c r="B17" s="73" t="str">
        <f>F38</f>
        <v>Beräknat månadsbelopp</v>
      </c>
      <c r="C17" s="62"/>
      <c r="D17" s="62"/>
      <c r="E17" s="63"/>
      <c r="F17" s="27" t="str">
        <f>IF(H2="Svenska",T33,U33)</f>
        <v>Umu:s ersättningssnivå</v>
      </c>
      <c r="G17" s="118">
        <f>IF(H4="D40",AG15,AD15)</f>
        <v>1.04</v>
      </c>
      <c r="H17" s="63"/>
      <c r="I17" s="63"/>
      <c r="J17" s="63"/>
      <c r="K17" s="63"/>
      <c r="O17" s="2" t="s">
        <v>61</v>
      </c>
      <c r="P17" s="4">
        <v>0.15</v>
      </c>
      <c r="Q17" s="4">
        <v>0.6</v>
      </c>
      <c r="T17" s="2" t="s">
        <v>88</v>
      </c>
      <c r="U17" s="2" t="s">
        <v>89</v>
      </c>
      <c r="AM17" s="63"/>
      <c r="AN17" s="63"/>
      <c r="AO17" s="63"/>
      <c r="AP17" s="63"/>
      <c r="AQ17" s="63"/>
      <c r="AR17" s="63"/>
      <c r="AS17" s="63"/>
      <c r="AT17" s="63"/>
      <c r="AU17" s="63"/>
      <c r="AV17" s="63"/>
      <c r="AW17" s="63"/>
      <c r="AX17" s="63"/>
      <c r="AY17" s="63"/>
      <c r="AZ17" s="63"/>
      <c r="BA17" s="63"/>
      <c r="BB17" s="63"/>
      <c r="BC17" s="63"/>
    </row>
    <row r="18" spans="1:55" x14ac:dyDescent="0.35">
      <c r="A18" s="63"/>
      <c r="B18" s="63"/>
      <c r="C18" s="24" t="str">
        <f>IF(H2="Svenska",T43,U43)</f>
        <v>Intäkt, tkr</v>
      </c>
      <c r="D18" s="24" t="str">
        <f>IF(H2="Svenska",T44,U44)</f>
        <v>Kostnad, tkr</v>
      </c>
      <c r="E18" s="63"/>
      <c r="F18" s="27" t="str">
        <f>IF(H2="Svenska",T34,U34)</f>
        <v>Umu:s medfinansieringsnivå för UGEM</v>
      </c>
      <c r="G18" s="119">
        <f>G20</f>
        <v>0</v>
      </c>
      <c r="H18" s="65" t="str">
        <f>IF(H2="Svenska",T7,U7)</f>
        <v>Belopp</v>
      </c>
      <c r="I18" s="65" t="str">
        <f>IF(H2="Svenska",T15,U15)</f>
        <v>Procent</v>
      </c>
      <c r="J18" s="63"/>
      <c r="K18" s="63"/>
      <c r="O18" s="2" t="s">
        <v>51</v>
      </c>
      <c r="P18" s="4">
        <v>0.08</v>
      </c>
      <c r="Q18" s="4">
        <v>1.04</v>
      </c>
      <c r="AM18" s="63"/>
      <c r="AN18" s="63"/>
      <c r="AO18" s="63"/>
      <c r="AP18" s="63"/>
      <c r="AQ18" s="63"/>
      <c r="AR18" s="63"/>
      <c r="AS18" s="63"/>
      <c r="AT18" s="63"/>
      <c r="AU18" s="63"/>
      <c r="AV18" s="63"/>
      <c r="AW18" s="63"/>
      <c r="AX18" s="63"/>
      <c r="AY18" s="63"/>
      <c r="AZ18" s="63"/>
      <c r="BA18" s="63"/>
      <c r="BB18" s="63"/>
      <c r="BC18" s="63"/>
    </row>
    <row r="19" spans="1:55" ht="15" thickBot="1" x14ac:dyDescent="0.4">
      <c r="A19" s="63"/>
      <c r="B19" s="27" t="str">
        <f>IF(H2="Svenska",T46,U46)</f>
        <v>EU-bidrag för direkta kostnader</v>
      </c>
      <c r="C19" s="120">
        <f>IFERROR((((G38*H26)+(H38+I38))*H27)/H28,0)</f>
        <v>0</v>
      </c>
      <c r="D19" s="29"/>
      <c r="E19" s="63"/>
      <c r="F19" s="27" t="str">
        <f>IF(H2="Svenska",T35,U35)</f>
        <v>Institutionens lokalkostnadsnivå</v>
      </c>
      <c r="G19" s="121">
        <f>IF(H19&gt;0,H19/(D26),IF(H19=0,I19,H19))</f>
        <v>0</v>
      </c>
      <c r="H19" s="56"/>
      <c r="I19" s="57">
        <v>0</v>
      </c>
      <c r="J19" s="63"/>
      <c r="K19" s="63"/>
      <c r="O19" s="2" t="s">
        <v>54</v>
      </c>
      <c r="P19" s="4">
        <v>7.0000000000000007E-2</v>
      </c>
      <c r="Q19" s="4">
        <v>0.7</v>
      </c>
      <c r="AM19" s="63"/>
      <c r="AN19" s="63"/>
      <c r="AO19" s="63"/>
      <c r="AP19" s="63"/>
      <c r="AQ19" s="63"/>
      <c r="AR19" s="63"/>
      <c r="AS19" s="63"/>
      <c r="AT19" s="63"/>
      <c r="AU19" s="63"/>
      <c r="AV19" s="63"/>
      <c r="AW19" s="63"/>
      <c r="AX19" s="63"/>
      <c r="AY19" s="63"/>
      <c r="AZ19" s="63"/>
      <c r="BA19" s="63"/>
      <c r="BB19" s="63"/>
      <c r="BC19" s="63"/>
    </row>
    <row r="20" spans="1:55" ht="15" thickBot="1" x14ac:dyDescent="0.4">
      <c r="A20" s="63"/>
      <c r="B20" s="194" t="s">
        <v>252</v>
      </c>
      <c r="C20" s="120" t="str">
        <f>IFERROR((J38*H27)/H28,"")</f>
        <v/>
      </c>
      <c r="D20" s="29"/>
      <c r="E20" s="122"/>
      <c r="F20" s="27" t="str">
        <f>IF(H2="Svenska",T36,U36)</f>
        <v>Institutionens procentpåslag för UGEM</v>
      </c>
      <c r="G20" s="196">
        <v>0</v>
      </c>
      <c r="H20" s="218">
        <f>SUM(G20:G22)</f>
        <v>0</v>
      </c>
      <c r="I20" s="63"/>
      <c r="J20" s="63"/>
      <c r="K20" s="63"/>
      <c r="O20" s="2" t="s">
        <v>92</v>
      </c>
      <c r="T20" s="2" t="s">
        <v>0</v>
      </c>
      <c r="U20" s="2" t="s">
        <v>2</v>
      </c>
      <c r="AM20" s="63"/>
      <c r="AN20" s="63"/>
      <c r="AO20" s="63"/>
      <c r="AP20" s="63"/>
      <c r="AQ20" s="63"/>
      <c r="AR20" s="63"/>
      <c r="AS20" s="63"/>
      <c r="AT20" s="63"/>
      <c r="AU20" s="63"/>
      <c r="AV20" s="63"/>
      <c r="AW20" s="63"/>
      <c r="AX20" s="63"/>
      <c r="AY20" s="63"/>
      <c r="AZ20" s="63"/>
      <c r="BA20" s="63"/>
      <c r="BB20" s="63"/>
      <c r="BC20" s="63"/>
    </row>
    <row r="21" spans="1:55" x14ac:dyDescent="0.35">
      <c r="A21" s="63"/>
      <c r="B21" s="27" t="s">
        <v>253</v>
      </c>
      <c r="C21" s="120" t="str">
        <f>IFERROR((K38*H27)/H28,"")</f>
        <v/>
      </c>
      <c r="D21" s="29"/>
      <c r="E21" s="63"/>
      <c r="F21" s="27" t="str">
        <f>IF(H2="Svenska",T37,U37)</f>
        <v>Institutionens procentpåslag för FGEM</v>
      </c>
      <c r="G21" s="135">
        <v>0</v>
      </c>
      <c r="H21" s="219"/>
      <c r="I21" s="63"/>
      <c r="J21" s="63"/>
      <c r="K21" s="63"/>
      <c r="T21" s="7" t="s">
        <v>22</v>
      </c>
      <c r="U21" s="7" t="s">
        <v>22</v>
      </c>
      <c r="AM21" s="63"/>
      <c r="AN21" s="63"/>
      <c r="AO21" s="63"/>
      <c r="AP21" s="63"/>
      <c r="AQ21" s="63"/>
      <c r="AR21" s="63"/>
      <c r="AS21" s="63"/>
      <c r="AT21" s="63"/>
      <c r="AU21" s="63"/>
      <c r="AV21" s="63"/>
      <c r="AW21" s="63"/>
      <c r="AX21" s="63"/>
      <c r="AY21" s="63"/>
      <c r="AZ21" s="63"/>
      <c r="BA21" s="63"/>
      <c r="BB21" s="63"/>
      <c r="BC21" s="63"/>
    </row>
    <row r="22" spans="1:55" ht="16" x14ac:dyDescent="0.45">
      <c r="A22" s="63"/>
      <c r="B22" s="27"/>
      <c r="C22" s="120"/>
      <c r="D22" s="29"/>
      <c r="E22" s="63"/>
      <c r="F22" s="221" t="str">
        <f>IF(H2="Svenska",T38,U38)</f>
        <v>Institutionens procentpåslag för IGEM</v>
      </c>
      <c r="G22" s="223">
        <v>0</v>
      </c>
      <c r="H22" s="219"/>
      <c r="I22" s="63"/>
      <c r="J22" s="63"/>
      <c r="K22" s="63"/>
      <c r="T22" s="58" t="s">
        <v>93</v>
      </c>
      <c r="U22" s="54" t="s">
        <v>94</v>
      </c>
      <c r="AF22" s="2">
        <f>IF(Inställningar!J5="EU31",1,0)</f>
        <v>0</v>
      </c>
      <c r="AM22" s="63"/>
      <c r="AN22" s="63"/>
      <c r="AO22" s="63"/>
      <c r="AP22" s="63"/>
      <c r="AQ22" s="63"/>
      <c r="AR22" s="63"/>
      <c r="AS22" s="63"/>
      <c r="AT22" s="63"/>
      <c r="AU22" s="63"/>
      <c r="AV22" s="63"/>
      <c r="AW22" s="63"/>
      <c r="AX22" s="63"/>
      <c r="AY22" s="63"/>
      <c r="AZ22" s="63"/>
      <c r="BA22" s="63"/>
      <c r="BB22" s="63"/>
      <c r="BC22" s="63"/>
    </row>
    <row r="23" spans="1:55" ht="16.5" thickBot="1" x14ac:dyDescent="0.5">
      <c r="A23" s="63"/>
      <c r="B23" s="27"/>
      <c r="C23" s="120"/>
      <c r="D23" s="29"/>
      <c r="E23" s="63"/>
      <c r="F23" s="222"/>
      <c r="G23" s="224"/>
      <c r="H23" s="220"/>
      <c r="I23" s="63"/>
      <c r="J23" s="63"/>
      <c r="K23" s="63"/>
      <c r="T23" s="58" t="s">
        <v>95</v>
      </c>
      <c r="U23" s="54" t="s">
        <v>96</v>
      </c>
      <c r="AF23" s="4">
        <f>IF(AF22=1,Inställningar!E8,0)</f>
        <v>0</v>
      </c>
      <c r="AM23" s="63"/>
      <c r="AN23" s="63"/>
      <c r="AO23" s="63"/>
      <c r="AP23" s="63"/>
      <c r="AQ23" s="63"/>
      <c r="AR23" s="63"/>
      <c r="AS23" s="63"/>
      <c r="AT23" s="63"/>
      <c r="AU23" s="63"/>
      <c r="AV23" s="63"/>
      <c r="AW23" s="63"/>
      <c r="AX23" s="63"/>
      <c r="AY23" s="63"/>
      <c r="AZ23" s="63"/>
      <c r="BA23" s="63"/>
      <c r="BB23" s="63"/>
      <c r="BC23" s="63"/>
    </row>
    <row r="24" spans="1:55" ht="16" x14ac:dyDescent="0.45">
      <c r="A24" s="63"/>
      <c r="B24" s="27"/>
      <c r="C24" s="120"/>
      <c r="D24" s="29"/>
      <c r="E24" s="63"/>
      <c r="F24" s="63"/>
      <c r="G24" s="63"/>
      <c r="H24" s="77"/>
      <c r="I24" s="63"/>
      <c r="J24" s="63"/>
      <c r="K24" s="63"/>
      <c r="T24" s="58"/>
      <c r="U24" s="54"/>
      <c r="AF24" s="4"/>
      <c r="AM24" s="63"/>
      <c r="AN24" s="63"/>
      <c r="AO24" s="63"/>
      <c r="AP24" s="63"/>
      <c r="AQ24" s="63"/>
      <c r="AR24" s="63"/>
      <c r="AS24" s="63"/>
      <c r="AT24" s="63"/>
      <c r="AU24" s="63"/>
      <c r="AV24" s="63"/>
      <c r="AW24" s="63"/>
      <c r="AX24" s="63"/>
      <c r="AY24" s="63"/>
      <c r="AZ24" s="63"/>
      <c r="BA24" s="63"/>
      <c r="BB24" s="63"/>
      <c r="BC24" s="63"/>
    </row>
    <row r="25" spans="1:55" ht="16.5" thickBot="1" x14ac:dyDescent="0.5">
      <c r="A25" s="63"/>
      <c r="B25" s="27"/>
      <c r="C25" s="120"/>
      <c r="D25" s="29"/>
      <c r="E25" s="63"/>
      <c r="F25" s="27" t="str">
        <f>IF(H2="Svenska",T41,U41)</f>
        <v>Ersättningsnivå från finansiären</v>
      </c>
      <c r="G25" s="123">
        <f>AB15</f>
        <v>1</v>
      </c>
      <c r="H25" s="63"/>
      <c r="I25" s="63"/>
      <c r="J25" s="63"/>
      <c r="K25" s="63"/>
      <c r="T25" s="18" t="s">
        <v>97</v>
      </c>
      <c r="U25" s="54" t="s">
        <v>98</v>
      </c>
      <c r="AM25" s="63"/>
      <c r="AN25" s="63"/>
      <c r="AO25" s="63"/>
      <c r="AP25" s="63"/>
      <c r="AQ25" s="63"/>
      <c r="AR25" s="63"/>
      <c r="AS25" s="63"/>
      <c r="AT25" s="63"/>
      <c r="AU25" s="63"/>
      <c r="AV25" s="63"/>
      <c r="AW25" s="63"/>
      <c r="AX25" s="63"/>
      <c r="AY25" s="63"/>
      <c r="AZ25" s="63"/>
      <c r="BA25" s="63"/>
      <c r="BB25" s="63"/>
      <c r="BC25" s="63"/>
    </row>
    <row r="26" spans="1:55" ht="15" thickBot="1" x14ac:dyDescent="0.4">
      <c r="A26" s="63"/>
      <c r="B26" s="27" t="str">
        <f>IF(Inställningar!J5="EUEgen",IF(H2="Svenska",T49,U49),IF(Inställningar!J5="EU31",IF(H2="Svenska",T49,U49),IF(H2="Svenska",T49,U49)))</f>
        <v>Direkta lönekostnader</v>
      </c>
      <c r="C26" s="29"/>
      <c r="D26" s="28"/>
      <c r="E26" s="63"/>
      <c r="F26" s="63"/>
      <c r="G26" s="195" t="str">
        <f>IF($H$2="Svenska",T91,U91)</f>
        <v>Landskoefficient för Sverige</v>
      </c>
      <c r="H26" s="22"/>
      <c r="I26" s="63"/>
      <c r="J26" s="63"/>
      <c r="K26" s="63"/>
      <c r="AM26" s="63"/>
      <c r="AN26" s="63"/>
      <c r="AO26" s="63"/>
      <c r="AP26" s="63"/>
      <c r="AQ26" s="63"/>
      <c r="AR26" s="63"/>
      <c r="AS26" s="63"/>
      <c r="AT26" s="63"/>
      <c r="AU26" s="63"/>
      <c r="AV26" s="63"/>
      <c r="AW26" s="63"/>
      <c r="AX26" s="63"/>
      <c r="AY26" s="63"/>
      <c r="AZ26" s="63"/>
      <c r="BA26" s="63"/>
      <c r="BB26" s="63"/>
      <c r="BC26" s="63"/>
    </row>
    <row r="27" spans="1:55" ht="15" thickBot="1" x14ac:dyDescent="0.4">
      <c r="A27" s="63"/>
      <c r="B27" s="27" t="str">
        <f>IF(H2="Svenska",T73,U73)</f>
        <v>Övriga kostnader</v>
      </c>
      <c r="C27" s="29"/>
      <c r="D27" s="28"/>
      <c r="E27" s="63"/>
      <c r="F27" s="178"/>
      <c r="G27" s="195" t="str">
        <f>IF($H$2="Svenska",T92,U92)</f>
        <v>Personmånader</v>
      </c>
      <c r="H27" s="22"/>
      <c r="I27" s="133">
        <v>1.25</v>
      </c>
      <c r="J27" s="63"/>
      <c r="K27" s="63"/>
      <c r="T27" s="2" t="s">
        <v>99</v>
      </c>
      <c r="U27" s="59" t="s">
        <v>100</v>
      </c>
      <c r="AM27" s="63"/>
      <c r="AN27" s="63"/>
      <c r="AO27" s="63"/>
      <c r="AP27" s="63"/>
      <c r="AQ27" s="63"/>
      <c r="AR27" s="63"/>
      <c r="AS27" s="63"/>
      <c r="AT27" s="63"/>
      <c r="AU27" s="63"/>
      <c r="AV27" s="63"/>
      <c r="AW27" s="63"/>
      <c r="AX27" s="63"/>
      <c r="AY27" s="63"/>
      <c r="AZ27" s="63"/>
      <c r="BA27" s="63"/>
      <c r="BB27" s="63"/>
      <c r="BC27" s="63"/>
    </row>
    <row r="28" spans="1:55" ht="17" thickBot="1" x14ac:dyDescent="0.5">
      <c r="A28" s="63"/>
      <c r="B28" s="27"/>
      <c r="C28" s="29"/>
      <c r="D28" s="120"/>
      <c r="E28" s="63"/>
      <c r="F28" s="63"/>
      <c r="G28" s="195" t="str">
        <f>IF($H$2="Svenska",T93,U93)</f>
        <v>EURO-kurs</v>
      </c>
      <c r="H28" s="134"/>
      <c r="I28" s="63"/>
      <c r="J28" s="63"/>
      <c r="K28" s="63"/>
      <c r="T28" s="55" t="s">
        <v>101</v>
      </c>
      <c r="U28" s="54" t="s">
        <v>102</v>
      </c>
      <c r="AM28" s="63"/>
      <c r="AN28" s="63"/>
      <c r="AO28" s="63"/>
      <c r="AP28" s="63"/>
      <c r="AQ28" s="63"/>
      <c r="AR28" s="63"/>
      <c r="AS28" s="63"/>
      <c r="AT28" s="63"/>
      <c r="AU28" s="63"/>
      <c r="AV28" s="63"/>
      <c r="AW28" s="63"/>
      <c r="AX28" s="63"/>
      <c r="AY28" s="63"/>
      <c r="AZ28" s="63"/>
      <c r="BA28" s="63"/>
      <c r="BB28" s="63"/>
      <c r="BC28" s="63"/>
    </row>
    <row r="29" spans="1:55" ht="30.75" customHeight="1" x14ac:dyDescent="0.45">
      <c r="A29" s="63"/>
      <c r="B29" s="27"/>
      <c r="C29" s="29"/>
      <c r="D29" s="120"/>
      <c r="E29" s="63"/>
      <c r="F29" s="63"/>
      <c r="G29" s="234" t="s">
        <v>254</v>
      </c>
      <c r="H29" s="236" t="s">
        <v>255</v>
      </c>
      <c r="I29" s="238" t="s">
        <v>256</v>
      </c>
      <c r="J29" s="239" t="s">
        <v>252</v>
      </c>
      <c r="K29" s="238" t="s">
        <v>253</v>
      </c>
      <c r="T29" s="60" t="s">
        <v>103</v>
      </c>
      <c r="U29" s="54" t="s">
        <v>104</v>
      </c>
      <c r="AM29" s="63"/>
      <c r="AN29" s="63"/>
      <c r="AO29" s="63"/>
      <c r="AP29" s="63"/>
      <c r="AQ29" s="63"/>
      <c r="AR29" s="63"/>
      <c r="AS29" s="63"/>
      <c r="AT29" s="63"/>
      <c r="AU29" s="63"/>
      <c r="AV29" s="63"/>
      <c r="AW29" s="63"/>
      <c r="AX29" s="63"/>
      <c r="AY29" s="63"/>
      <c r="AZ29" s="63"/>
      <c r="BA29" s="63"/>
      <c r="BB29" s="63"/>
      <c r="BC29" s="63"/>
    </row>
    <row r="30" spans="1:55" ht="16" x14ac:dyDescent="0.45">
      <c r="A30" s="63"/>
      <c r="B30" s="27" t="str">
        <f>IF(H2="Svenska",T50,U50)</f>
        <v>Lokalkostnader</v>
      </c>
      <c r="C30" s="29"/>
      <c r="D30" s="120" t="str">
        <f>IFERROR(IF(H19=0,(C19+C20+C21+D27+D29)*G19,H19),"")</f>
        <v/>
      </c>
      <c r="E30" s="62"/>
      <c r="F30" s="63" t="s">
        <v>257</v>
      </c>
      <c r="G30" s="235"/>
      <c r="H30" s="237"/>
      <c r="I30" s="235"/>
      <c r="J30" s="237"/>
      <c r="K30" s="235"/>
      <c r="T30" s="2" t="s">
        <v>106</v>
      </c>
      <c r="U30" s="54" t="s">
        <v>107</v>
      </c>
      <c r="AM30" s="63"/>
      <c r="AN30" s="63"/>
      <c r="AO30" s="63"/>
      <c r="AP30" s="63"/>
      <c r="AQ30" s="63"/>
      <c r="AR30" s="63"/>
      <c r="AS30" s="63"/>
      <c r="AT30" s="63"/>
      <c r="AU30" s="63"/>
      <c r="AV30" s="63"/>
      <c r="AW30" s="63"/>
      <c r="AX30" s="63"/>
      <c r="AY30" s="63"/>
      <c r="AZ30" s="63"/>
      <c r="BA30" s="63"/>
      <c r="BB30" s="63"/>
      <c r="BC30" s="63"/>
    </row>
    <row r="31" spans="1:55" ht="16" x14ac:dyDescent="0.45">
      <c r="A31" s="63"/>
      <c r="B31" s="27" t="str">
        <f>IF(H2="Svenska",T51,U51)</f>
        <v>Indirekta kostnader UGEM</v>
      </c>
      <c r="C31" s="29"/>
      <c r="D31" s="120" t="str">
        <f>IFERROR((C19+C20+C21)*G20,"")</f>
        <v/>
      </c>
      <c r="E31" s="63"/>
      <c r="F31" s="98" t="s">
        <v>251</v>
      </c>
      <c r="G31" s="113"/>
      <c r="H31" s="114"/>
      <c r="I31" s="114"/>
      <c r="J31" s="114"/>
      <c r="K31" s="114"/>
      <c r="U31" s="54"/>
      <c r="AM31" s="63"/>
      <c r="AN31" s="63"/>
      <c r="AO31" s="63"/>
      <c r="AP31" s="63"/>
      <c r="AQ31" s="63"/>
      <c r="AR31" s="63"/>
      <c r="AS31" s="63"/>
      <c r="AT31" s="63"/>
      <c r="AU31" s="63"/>
      <c r="AV31" s="63"/>
      <c r="AW31" s="63"/>
      <c r="AX31" s="63"/>
      <c r="AY31" s="63"/>
      <c r="AZ31" s="63"/>
      <c r="BA31" s="63"/>
      <c r="BB31" s="63"/>
      <c r="BC31" s="63"/>
    </row>
    <row r="32" spans="1:55" ht="16" x14ac:dyDescent="0.45">
      <c r="A32" s="63"/>
      <c r="B32" s="27" t="str">
        <f>IF(H2="Svenska",T52,U52)</f>
        <v>Indirekta kostnader FGEM</v>
      </c>
      <c r="C32" s="29"/>
      <c r="D32" s="120" t="str">
        <f>IFERROR((C19+C20+C21)*G21,"")</f>
        <v/>
      </c>
      <c r="E32" s="63"/>
      <c r="F32" s="63"/>
      <c r="G32" s="161"/>
      <c r="H32" s="161"/>
      <c r="I32" s="161"/>
      <c r="J32" s="161"/>
      <c r="K32" s="161"/>
      <c r="T32" s="2" t="s">
        <v>20</v>
      </c>
      <c r="U32" s="54" t="s">
        <v>108</v>
      </c>
      <c r="AM32" s="63"/>
      <c r="AN32" s="63"/>
      <c r="AO32" s="63"/>
      <c r="AP32" s="63"/>
      <c r="AQ32" s="63"/>
      <c r="AR32" s="63"/>
      <c r="AS32" s="63"/>
      <c r="AT32" s="63"/>
      <c r="AU32" s="63"/>
      <c r="AV32" s="63"/>
      <c r="AW32" s="63"/>
      <c r="AX32" s="63"/>
      <c r="AY32" s="63"/>
      <c r="AZ32" s="63"/>
      <c r="BA32" s="63"/>
      <c r="BB32" s="63"/>
      <c r="BC32" s="63"/>
    </row>
    <row r="33" spans="1:55" ht="16" x14ac:dyDescent="0.45">
      <c r="A33" s="63"/>
      <c r="B33" s="27" t="str">
        <f>IF(H2="Svenska",T53,U53)</f>
        <v>Indirekta kostnader IGEM</v>
      </c>
      <c r="C33" s="29"/>
      <c r="D33" s="120" t="str">
        <f>IFERROR((C19+C20+C21)*G22,"")</f>
        <v/>
      </c>
      <c r="E33" s="62"/>
      <c r="F33" s="63"/>
      <c r="G33" s="124"/>
      <c r="H33" s="124"/>
      <c r="I33" s="124"/>
      <c r="J33" s="124"/>
      <c r="K33" s="124"/>
      <c r="T33" s="2" t="s">
        <v>109</v>
      </c>
      <c r="U33" s="54" t="s">
        <v>110</v>
      </c>
      <c r="AM33" s="63"/>
      <c r="AN33" s="63"/>
      <c r="AO33" s="63"/>
      <c r="AP33" s="63"/>
      <c r="AQ33" s="63"/>
      <c r="AR33" s="63"/>
      <c r="AS33" s="63"/>
      <c r="AT33" s="63"/>
      <c r="AU33" s="63"/>
      <c r="AV33" s="63"/>
      <c r="AW33" s="63"/>
      <c r="AX33" s="63"/>
      <c r="AY33" s="63"/>
      <c r="AZ33" s="63"/>
      <c r="BA33" s="63"/>
      <c r="BB33" s="63"/>
      <c r="BC33" s="63"/>
    </row>
    <row r="34" spans="1:55" ht="16" x14ac:dyDescent="0.45">
      <c r="A34" s="63"/>
      <c r="B34" s="27" t="str">
        <f>IF(H2="Svenska",T54,U54)</f>
        <v>Medfinansiering UGEM</v>
      </c>
      <c r="C34" s="125" t="str">
        <f>IFERROR(SUM(C19+C20+C21)*G18*G17,"")</f>
        <v/>
      </c>
      <c r="D34" s="29"/>
      <c r="E34" s="63"/>
      <c r="F34" s="63"/>
      <c r="G34" s="124"/>
      <c r="H34" s="124"/>
      <c r="I34" s="124"/>
      <c r="J34" s="124"/>
      <c r="K34" s="124"/>
      <c r="T34" s="2" t="s">
        <v>111</v>
      </c>
      <c r="U34" s="54" t="s">
        <v>112</v>
      </c>
      <c r="AM34" s="63"/>
      <c r="AN34" s="63"/>
      <c r="AO34" s="63"/>
      <c r="AP34" s="63"/>
      <c r="AQ34" s="63"/>
      <c r="AR34" s="63"/>
      <c r="AS34" s="63"/>
      <c r="AT34" s="63"/>
      <c r="AU34" s="63"/>
      <c r="AV34" s="63"/>
      <c r="AW34" s="63"/>
      <c r="AX34" s="63"/>
      <c r="AY34" s="63"/>
      <c r="AZ34" s="63"/>
      <c r="BA34" s="63"/>
      <c r="BB34" s="63"/>
      <c r="BC34" s="63"/>
    </row>
    <row r="35" spans="1:55" ht="16" x14ac:dyDescent="0.45">
      <c r="A35" s="63"/>
      <c r="B35" s="27" t="str">
        <f>IF(H2="Svenska",T55,U55)</f>
        <v>Medfinansiering FGEM</v>
      </c>
      <c r="C35" s="125" t="str">
        <f>IFERROR(SUM(C19+C20+C21)*G21*G17,"")</f>
        <v/>
      </c>
      <c r="D35" s="29"/>
      <c r="E35" s="63"/>
      <c r="F35" s="63"/>
      <c r="G35" s="126"/>
      <c r="H35" s="126"/>
      <c r="I35" s="127"/>
      <c r="J35" s="126"/>
      <c r="K35" s="126"/>
      <c r="T35" s="2" t="s">
        <v>113</v>
      </c>
      <c r="U35" s="54" t="s">
        <v>114</v>
      </c>
      <c r="AM35" s="63"/>
      <c r="AN35" s="63"/>
      <c r="AO35" s="63"/>
      <c r="AP35" s="63"/>
      <c r="AQ35" s="63"/>
      <c r="AR35" s="63"/>
      <c r="AS35" s="63"/>
      <c r="AT35" s="63"/>
      <c r="AU35" s="63"/>
      <c r="AV35" s="63"/>
      <c r="AW35" s="63"/>
      <c r="AX35" s="63"/>
      <c r="AY35" s="63"/>
      <c r="AZ35" s="63"/>
      <c r="BA35" s="63"/>
      <c r="BB35" s="63"/>
      <c r="BC35" s="63"/>
    </row>
    <row r="36" spans="1:55" ht="16" x14ac:dyDescent="0.45">
      <c r="A36" s="63"/>
      <c r="B36" s="128" t="str">
        <f>IF(H2="Svenska",T56,U56)</f>
        <v>Summa</v>
      </c>
      <c r="C36" s="129">
        <f>SUM(C19:C35)</f>
        <v>0</v>
      </c>
      <c r="D36" s="129">
        <f>SUM(D19:D35)</f>
        <v>0</v>
      </c>
      <c r="E36" s="63"/>
      <c r="F36" s="63"/>
      <c r="G36" s="126"/>
      <c r="H36" s="126"/>
      <c r="I36" s="127"/>
      <c r="J36" s="126"/>
      <c r="K36" s="126"/>
      <c r="T36" s="2" t="s">
        <v>115</v>
      </c>
      <c r="U36" s="54" t="s">
        <v>116</v>
      </c>
      <c r="AM36" s="63"/>
      <c r="AN36" s="63"/>
      <c r="AO36" s="63"/>
      <c r="AP36" s="63"/>
      <c r="AQ36" s="63"/>
      <c r="AR36" s="63"/>
      <c r="AS36" s="63"/>
      <c r="AT36" s="63"/>
      <c r="AU36" s="63"/>
      <c r="AV36" s="63"/>
      <c r="AW36" s="63"/>
      <c r="AX36" s="63"/>
      <c r="AY36" s="63"/>
      <c r="AZ36" s="63"/>
      <c r="BA36" s="63"/>
      <c r="BB36" s="63"/>
      <c r="BC36" s="63"/>
    </row>
    <row r="37" spans="1:55" ht="16" x14ac:dyDescent="0.45">
      <c r="A37" s="63"/>
      <c r="B37" s="27"/>
      <c r="C37" s="130"/>
      <c r="D37" s="129"/>
      <c r="E37" s="63"/>
      <c r="F37" s="63"/>
      <c r="G37" s="126"/>
      <c r="H37" s="126"/>
      <c r="I37" s="127"/>
      <c r="J37" s="126"/>
      <c r="K37" s="126"/>
      <c r="T37" s="2" t="s">
        <v>117</v>
      </c>
      <c r="U37" s="54" t="s">
        <v>118</v>
      </c>
      <c r="AM37" s="63"/>
      <c r="AN37" s="63"/>
      <c r="AO37" s="63"/>
      <c r="AP37" s="63"/>
      <c r="AQ37" s="63"/>
      <c r="AR37" s="63"/>
      <c r="AS37" s="63"/>
      <c r="AT37" s="63"/>
      <c r="AU37" s="63"/>
      <c r="AV37" s="63"/>
      <c r="AW37" s="63"/>
      <c r="AX37" s="63"/>
      <c r="AY37" s="63"/>
      <c r="AZ37" s="63"/>
      <c r="BA37" s="63"/>
      <c r="BB37" s="63"/>
      <c r="BC37" s="63"/>
    </row>
    <row r="38" spans="1:55" ht="16.5" thickBot="1" x14ac:dyDescent="0.5">
      <c r="A38" s="63"/>
      <c r="B38" s="63"/>
      <c r="C38" s="62"/>
      <c r="D38" s="62"/>
      <c r="E38" s="63"/>
      <c r="F38" s="159" t="str">
        <f>IF(H2="Svenska",T89,U89)</f>
        <v>Beräknat månadsbelopp</v>
      </c>
      <c r="G38" s="137">
        <f>G31*H26</f>
        <v>0</v>
      </c>
      <c r="H38" s="137">
        <f>H31</f>
        <v>0</v>
      </c>
      <c r="I38" s="137">
        <f>I31</f>
        <v>0</v>
      </c>
      <c r="J38" s="137">
        <f>J31</f>
        <v>0</v>
      </c>
      <c r="K38" s="137">
        <f>K31</f>
        <v>0</v>
      </c>
      <c r="T38" s="2" t="s">
        <v>119</v>
      </c>
      <c r="U38" s="54" t="s">
        <v>120</v>
      </c>
      <c r="AM38" s="63"/>
      <c r="AN38" s="63"/>
      <c r="AO38" s="63"/>
      <c r="AP38" s="63"/>
      <c r="AQ38" s="63"/>
      <c r="AR38" s="63"/>
      <c r="AS38" s="63"/>
      <c r="AT38" s="63"/>
      <c r="AU38" s="63"/>
      <c r="AV38" s="63"/>
      <c r="AW38" s="63"/>
      <c r="AX38" s="63"/>
      <c r="AY38" s="63"/>
      <c r="AZ38" s="63"/>
      <c r="BA38" s="63"/>
      <c r="BB38" s="63"/>
      <c r="BC38" s="63"/>
    </row>
    <row r="39" spans="1:55" x14ac:dyDescent="0.35">
      <c r="A39" s="63"/>
      <c r="B39" s="27" t="str">
        <f>IF(H2="Svenska",T58,U58)</f>
        <v>Återstår för institutionen att medfinansiera</v>
      </c>
      <c r="C39" s="225">
        <f>IFERROR((D36-C36)+(1-G25)*(C19+C20),0)</f>
        <v>0</v>
      </c>
      <c r="D39" s="226"/>
      <c r="E39" s="63"/>
      <c r="F39" s="63"/>
      <c r="G39" s="131"/>
      <c r="H39" s="63"/>
      <c r="I39" s="62"/>
      <c r="J39" s="63"/>
      <c r="K39" s="63"/>
      <c r="AM39" s="63"/>
      <c r="AN39" s="63"/>
      <c r="AO39" s="63"/>
      <c r="AP39" s="63"/>
      <c r="AQ39" s="63"/>
      <c r="AR39" s="63"/>
      <c r="AS39" s="63"/>
      <c r="AT39" s="63"/>
      <c r="AU39" s="63"/>
      <c r="AV39" s="63"/>
      <c r="AW39" s="63"/>
      <c r="AX39" s="63"/>
      <c r="AY39" s="63"/>
      <c r="AZ39" s="63"/>
      <c r="BA39" s="63"/>
      <c r="BB39" s="63"/>
      <c r="BC39" s="63"/>
    </row>
    <row r="40" spans="1:55" x14ac:dyDescent="0.35">
      <c r="A40" s="63"/>
      <c r="B40" s="63"/>
      <c r="C40" s="62"/>
      <c r="D40" s="62"/>
      <c r="E40" s="63"/>
      <c r="F40" s="63"/>
      <c r="G40" s="109"/>
      <c r="H40" s="109"/>
      <c r="I40" s="132"/>
      <c r="J40" s="109"/>
      <c r="K40" s="109"/>
      <c r="AM40" s="63"/>
      <c r="AN40" s="63"/>
      <c r="AO40" s="63"/>
      <c r="AP40" s="63"/>
      <c r="AQ40" s="63"/>
      <c r="AR40" s="63"/>
      <c r="AS40" s="63"/>
      <c r="AT40" s="63"/>
      <c r="AU40" s="63"/>
      <c r="AV40" s="63"/>
      <c r="AW40" s="63"/>
      <c r="AX40" s="63"/>
      <c r="AY40" s="63"/>
      <c r="AZ40" s="63"/>
      <c r="BA40" s="63"/>
      <c r="BB40" s="63"/>
      <c r="BC40" s="63"/>
    </row>
    <row r="41" spans="1:55" ht="16" x14ac:dyDescent="0.45">
      <c r="A41" s="63"/>
      <c r="B41" s="63"/>
      <c r="C41" s="62"/>
      <c r="D41" s="62"/>
      <c r="E41" s="63"/>
      <c r="F41" s="133"/>
      <c r="G41" s="138"/>
      <c r="H41" s="109"/>
      <c r="I41" s="109"/>
      <c r="J41" s="109"/>
      <c r="K41" s="109"/>
      <c r="T41" s="2" t="s">
        <v>121</v>
      </c>
      <c r="U41" s="54" t="s">
        <v>122</v>
      </c>
      <c r="AM41" s="63"/>
      <c r="AN41" s="63"/>
      <c r="AO41" s="63"/>
      <c r="AP41" s="63"/>
      <c r="AQ41" s="63"/>
      <c r="AR41" s="63"/>
      <c r="AS41" s="63"/>
      <c r="AT41" s="63"/>
      <c r="AU41" s="63"/>
      <c r="AV41" s="63"/>
      <c r="AW41" s="63"/>
      <c r="AX41" s="63"/>
      <c r="AY41" s="63"/>
      <c r="AZ41" s="63"/>
      <c r="BA41" s="63"/>
      <c r="BB41" s="63"/>
      <c r="BC41" s="63"/>
    </row>
    <row r="42" spans="1:55" x14ac:dyDescent="0.35">
      <c r="A42" s="63"/>
      <c r="B42" s="63"/>
      <c r="C42" s="62"/>
      <c r="D42" s="62"/>
      <c r="E42" s="63"/>
      <c r="F42" s="133"/>
      <c r="G42" s="139"/>
      <c r="H42" s="109"/>
      <c r="I42" s="109"/>
      <c r="J42" s="109"/>
      <c r="K42" s="109"/>
      <c r="AM42" s="63"/>
      <c r="AN42" s="63"/>
      <c r="AO42" s="63"/>
      <c r="AP42" s="63"/>
      <c r="AQ42" s="63"/>
      <c r="AR42" s="63"/>
      <c r="AS42" s="63"/>
      <c r="AT42" s="63"/>
      <c r="AU42" s="63"/>
      <c r="AV42" s="63"/>
      <c r="AW42" s="63"/>
      <c r="AX42" s="63"/>
      <c r="AY42" s="63"/>
      <c r="AZ42" s="63"/>
      <c r="BA42" s="63"/>
      <c r="BB42" s="63"/>
      <c r="BC42" s="63"/>
    </row>
    <row r="43" spans="1:55" ht="16" x14ac:dyDescent="0.45">
      <c r="A43" s="63"/>
      <c r="B43" s="63"/>
      <c r="C43" s="62"/>
      <c r="D43" s="62"/>
      <c r="E43" s="63"/>
      <c r="F43" s="63"/>
      <c r="G43" s="63"/>
      <c r="H43" s="63"/>
      <c r="I43" s="63"/>
      <c r="J43" s="63"/>
      <c r="K43" s="63"/>
      <c r="T43" s="2" t="s">
        <v>123</v>
      </c>
      <c r="U43" s="54" t="s">
        <v>124</v>
      </c>
      <c r="AM43" s="63"/>
      <c r="AN43" s="63"/>
      <c r="AO43" s="63"/>
      <c r="AP43" s="63"/>
      <c r="AQ43" s="63"/>
      <c r="AR43" s="63"/>
      <c r="AS43" s="63"/>
      <c r="AT43" s="63"/>
      <c r="AU43" s="63"/>
      <c r="AV43" s="63"/>
      <c r="AW43" s="63"/>
      <c r="AX43" s="63"/>
      <c r="AY43" s="63"/>
      <c r="AZ43" s="63"/>
      <c r="BA43" s="63"/>
      <c r="BB43" s="63"/>
      <c r="BC43" s="63"/>
    </row>
    <row r="44" spans="1:55" ht="16" x14ac:dyDescent="0.45">
      <c r="A44" s="63"/>
      <c r="B44" s="63"/>
      <c r="C44" s="62"/>
      <c r="D44" s="62"/>
      <c r="E44" s="63"/>
      <c r="F44" s="63"/>
      <c r="G44" s="63"/>
      <c r="H44" s="63"/>
      <c r="I44" s="63"/>
      <c r="J44" s="63"/>
      <c r="K44" s="63"/>
      <c r="T44" s="2" t="s">
        <v>125</v>
      </c>
      <c r="U44" s="54" t="s">
        <v>126</v>
      </c>
      <c r="AM44" s="63"/>
      <c r="AN44" s="63"/>
      <c r="AO44" s="63"/>
      <c r="AP44" s="63"/>
      <c r="AQ44" s="63"/>
      <c r="AR44" s="63"/>
      <c r="AS44" s="63"/>
      <c r="AT44" s="63"/>
      <c r="AU44" s="63"/>
      <c r="AV44" s="63"/>
      <c r="AW44" s="63"/>
      <c r="AX44" s="63"/>
      <c r="AY44" s="63"/>
      <c r="AZ44" s="63"/>
      <c r="BA44" s="63"/>
      <c r="BB44" s="63"/>
      <c r="BC44" s="63"/>
    </row>
    <row r="45" spans="1:55" x14ac:dyDescent="0.35">
      <c r="A45" s="63"/>
      <c r="B45" s="63"/>
      <c r="C45" s="62"/>
      <c r="D45" s="160"/>
      <c r="E45" s="63"/>
      <c r="F45" s="63"/>
      <c r="G45" s="63"/>
      <c r="H45" s="63"/>
      <c r="I45" s="63"/>
      <c r="J45" s="63"/>
      <c r="K45" s="63"/>
      <c r="T45" s="2" t="s">
        <v>258</v>
      </c>
      <c r="U45" s="2" t="s">
        <v>252</v>
      </c>
      <c r="AM45" s="63"/>
      <c r="AN45" s="63"/>
      <c r="AO45" s="63"/>
      <c r="AP45" s="63"/>
      <c r="AQ45" s="63"/>
      <c r="AR45" s="63"/>
      <c r="AS45" s="63"/>
      <c r="AT45" s="63"/>
      <c r="AU45" s="63"/>
      <c r="AV45" s="63"/>
      <c r="AW45" s="63"/>
      <c r="AX45" s="63"/>
      <c r="AY45" s="63"/>
      <c r="AZ45" s="63"/>
      <c r="BA45" s="63"/>
      <c r="BB45" s="63"/>
      <c r="BC45" s="63"/>
    </row>
    <row r="46" spans="1:55" ht="16" x14ac:dyDescent="0.45">
      <c r="A46" s="63"/>
      <c r="B46" s="63"/>
      <c r="C46" s="62"/>
      <c r="D46" s="62"/>
      <c r="E46" s="63"/>
      <c r="F46" s="63"/>
      <c r="G46" s="63"/>
      <c r="H46" s="63"/>
      <c r="I46" s="63"/>
      <c r="J46" s="63"/>
      <c r="K46" s="63"/>
      <c r="T46" s="2" t="s">
        <v>156</v>
      </c>
      <c r="U46" s="54" t="s">
        <v>157</v>
      </c>
      <c r="AM46" s="63"/>
      <c r="AN46" s="63"/>
      <c r="AO46" s="63"/>
      <c r="AP46" s="63"/>
      <c r="AQ46" s="63"/>
      <c r="AR46" s="63"/>
      <c r="AS46" s="63"/>
      <c r="AT46" s="63"/>
      <c r="AU46" s="63"/>
      <c r="AV46" s="63"/>
      <c r="AW46" s="63"/>
      <c r="AX46" s="63"/>
      <c r="AY46" s="63"/>
      <c r="AZ46" s="63"/>
      <c r="BA46" s="63"/>
      <c r="BB46" s="63"/>
      <c r="BC46" s="63"/>
    </row>
    <row r="47" spans="1:55" ht="16" x14ac:dyDescent="0.45">
      <c r="A47" s="63"/>
      <c r="B47" s="63"/>
      <c r="C47" s="62"/>
      <c r="D47" s="62"/>
      <c r="E47" s="63"/>
      <c r="F47" s="63"/>
      <c r="G47" s="63"/>
      <c r="H47" s="63"/>
      <c r="I47" s="63"/>
      <c r="J47" s="63"/>
      <c r="K47" s="63"/>
      <c r="T47" s="2" t="s">
        <v>71</v>
      </c>
      <c r="U47" s="54" t="s">
        <v>129</v>
      </c>
      <c r="AM47" s="63"/>
      <c r="AN47" s="63"/>
      <c r="AO47" s="63"/>
      <c r="AP47" s="63"/>
      <c r="AQ47" s="63"/>
      <c r="AR47" s="63"/>
      <c r="AS47" s="63"/>
      <c r="AT47" s="63"/>
      <c r="AU47" s="63"/>
      <c r="AV47" s="63"/>
      <c r="AW47" s="63"/>
      <c r="AX47" s="63"/>
      <c r="AY47" s="63"/>
      <c r="AZ47" s="63"/>
      <c r="BA47" s="63"/>
      <c r="BB47" s="63"/>
      <c r="BC47" s="63"/>
    </row>
    <row r="48" spans="1:55" ht="16" x14ac:dyDescent="0.45">
      <c r="A48" s="63"/>
      <c r="B48" s="63"/>
      <c r="C48" s="63"/>
      <c r="D48" s="63"/>
      <c r="E48" s="63"/>
      <c r="F48" s="63"/>
      <c r="G48" s="63"/>
      <c r="H48" s="63"/>
      <c r="I48" s="63"/>
      <c r="J48" s="63"/>
      <c r="K48" s="63"/>
      <c r="T48" s="2" t="s">
        <v>66</v>
      </c>
      <c r="U48" s="54" t="s">
        <v>237</v>
      </c>
      <c r="AM48" s="63"/>
      <c r="AN48" s="63"/>
      <c r="AO48" s="63"/>
      <c r="AP48" s="63"/>
      <c r="AQ48" s="63"/>
      <c r="AR48" s="63"/>
      <c r="AS48" s="63"/>
      <c r="AT48" s="63"/>
      <c r="AU48" s="63"/>
      <c r="AV48" s="63"/>
      <c r="AW48" s="63"/>
      <c r="AX48" s="63"/>
      <c r="AY48" s="63"/>
      <c r="AZ48" s="63"/>
      <c r="BA48" s="63"/>
      <c r="BB48" s="63"/>
      <c r="BC48" s="63"/>
    </row>
    <row r="49" spans="1:55" ht="16" x14ac:dyDescent="0.45">
      <c r="A49" s="63"/>
      <c r="B49" s="63"/>
      <c r="C49" s="62"/>
      <c r="D49" s="62"/>
      <c r="E49" s="63"/>
      <c r="F49" s="63"/>
      <c r="G49" s="63"/>
      <c r="H49" s="63"/>
      <c r="I49" s="63"/>
      <c r="J49" s="63"/>
      <c r="K49" s="63"/>
      <c r="T49" s="2" t="s">
        <v>67</v>
      </c>
      <c r="U49" s="54" t="s">
        <v>131</v>
      </c>
      <c r="AM49" s="63"/>
      <c r="AN49" s="63"/>
      <c r="AO49" s="63"/>
      <c r="AP49" s="63"/>
      <c r="AQ49" s="63"/>
      <c r="AR49" s="63"/>
      <c r="AS49" s="63"/>
      <c r="AT49" s="63"/>
      <c r="AU49" s="63"/>
      <c r="AV49" s="63"/>
      <c r="AW49" s="63"/>
      <c r="AX49" s="63"/>
      <c r="AY49" s="63"/>
      <c r="AZ49" s="63"/>
      <c r="BA49" s="63"/>
      <c r="BB49" s="63"/>
      <c r="BC49" s="63"/>
    </row>
    <row r="50" spans="1:55" ht="16" x14ac:dyDescent="0.45">
      <c r="A50" s="63"/>
      <c r="B50" s="63"/>
      <c r="C50" s="62"/>
      <c r="D50" s="62"/>
      <c r="E50" s="63"/>
      <c r="F50" s="63"/>
      <c r="G50" s="63"/>
      <c r="H50" s="63"/>
      <c r="I50" s="63"/>
      <c r="J50" s="63"/>
      <c r="K50" s="63"/>
      <c r="T50" s="2" t="s">
        <v>132</v>
      </c>
      <c r="U50" s="54" t="s">
        <v>133</v>
      </c>
      <c r="AM50" s="63"/>
      <c r="AN50" s="63"/>
      <c r="AO50" s="63"/>
      <c r="AP50" s="63"/>
      <c r="AQ50" s="63"/>
      <c r="AR50" s="63"/>
      <c r="AS50" s="63"/>
      <c r="AT50" s="63"/>
      <c r="AU50" s="63"/>
      <c r="AV50" s="63"/>
      <c r="AW50" s="63"/>
      <c r="AX50" s="63"/>
      <c r="AY50" s="63"/>
      <c r="AZ50" s="63"/>
      <c r="BA50" s="63"/>
      <c r="BB50" s="63"/>
      <c r="BC50" s="63"/>
    </row>
    <row r="51" spans="1:55" ht="16" x14ac:dyDescent="0.45">
      <c r="A51" s="63"/>
      <c r="B51" s="63"/>
      <c r="C51" s="62"/>
      <c r="D51" s="62"/>
      <c r="E51" s="63"/>
      <c r="F51" s="63"/>
      <c r="G51" s="63"/>
      <c r="H51" s="63"/>
      <c r="I51" s="63"/>
      <c r="J51" s="63"/>
      <c r="K51" s="63"/>
      <c r="T51" s="2" t="s">
        <v>134</v>
      </c>
      <c r="U51" s="54" t="s">
        <v>135</v>
      </c>
      <c r="AM51" s="63"/>
      <c r="AN51" s="63"/>
      <c r="AO51" s="63"/>
      <c r="AP51" s="63"/>
      <c r="AQ51" s="63"/>
      <c r="AR51" s="63"/>
      <c r="AS51" s="63"/>
      <c r="AT51" s="63"/>
      <c r="AU51" s="63"/>
      <c r="AV51" s="63"/>
      <c r="AW51" s="63"/>
      <c r="AX51" s="63"/>
      <c r="AY51" s="63"/>
      <c r="AZ51" s="63"/>
      <c r="BA51" s="63"/>
      <c r="BB51" s="63"/>
      <c r="BC51" s="63"/>
    </row>
    <row r="52" spans="1:55" ht="16" x14ac:dyDescent="0.45">
      <c r="A52" s="63"/>
      <c r="B52" s="63"/>
      <c r="C52" s="62"/>
      <c r="D52" s="62"/>
      <c r="E52" s="63"/>
      <c r="F52" s="63"/>
      <c r="G52" s="63"/>
      <c r="H52" s="63"/>
      <c r="I52" s="63"/>
      <c r="J52" s="63"/>
      <c r="K52" s="63"/>
      <c r="T52" s="2" t="s">
        <v>136</v>
      </c>
      <c r="U52" s="54" t="s">
        <v>137</v>
      </c>
      <c r="AM52" s="63"/>
      <c r="AN52" s="63"/>
      <c r="AO52" s="63"/>
      <c r="AP52" s="63"/>
      <c r="AQ52" s="63"/>
      <c r="AR52" s="63"/>
      <c r="AS52" s="63"/>
      <c r="AT52" s="63"/>
      <c r="AU52" s="63"/>
      <c r="AV52" s="63"/>
      <c r="AW52" s="63"/>
      <c r="AX52" s="63"/>
      <c r="AY52" s="63"/>
      <c r="AZ52" s="63"/>
      <c r="BA52" s="63"/>
      <c r="BB52" s="63"/>
      <c r="BC52" s="63"/>
    </row>
    <row r="53" spans="1:55" ht="16" x14ac:dyDescent="0.45">
      <c r="A53" s="63"/>
      <c r="B53" s="63"/>
      <c r="C53" s="62"/>
      <c r="D53" s="62"/>
      <c r="E53" s="63"/>
      <c r="F53" s="63"/>
      <c r="G53" s="63"/>
      <c r="H53" s="63"/>
      <c r="I53" s="63"/>
      <c r="J53" s="63"/>
      <c r="K53" s="63"/>
      <c r="T53" s="2" t="s">
        <v>138</v>
      </c>
      <c r="U53" s="54" t="s">
        <v>139</v>
      </c>
      <c r="AM53" s="63"/>
      <c r="AN53" s="63"/>
      <c r="AO53" s="63"/>
      <c r="AP53" s="63"/>
      <c r="AQ53" s="63"/>
      <c r="AR53" s="63"/>
      <c r="AS53" s="63"/>
      <c r="AT53" s="63"/>
      <c r="AU53" s="63"/>
      <c r="AV53" s="63"/>
      <c r="AW53" s="63"/>
      <c r="AX53" s="63"/>
      <c r="AY53" s="63"/>
      <c r="AZ53" s="63"/>
      <c r="BA53" s="63"/>
      <c r="BB53" s="63"/>
      <c r="BC53" s="63"/>
    </row>
    <row r="54" spans="1:55" ht="16" x14ac:dyDescent="0.45">
      <c r="A54" s="63"/>
      <c r="B54" s="63"/>
      <c r="C54" s="62"/>
      <c r="D54" s="62"/>
      <c r="E54" s="63"/>
      <c r="F54" s="63"/>
      <c r="G54" s="63"/>
      <c r="H54" s="63"/>
      <c r="I54" s="63"/>
      <c r="J54" s="63"/>
      <c r="K54" s="63"/>
      <c r="T54" s="2" t="s">
        <v>140</v>
      </c>
      <c r="U54" s="54" t="s">
        <v>141</v>
      </c>
      <c r="AM54" s="63"/>
      <c r="AN54" s="63"/>
      <c r="AO54" s="63"/>
      <c r="AP54" s="63"/>
      <c r="AQ54" s="63"/>
      <c r="AR54" s="63"/>
      <c r="AS54" s="63"/>
      <c r="AT54" s="63"/>
      <c r="AU54" s="63"/>
      <c r="AV54" s="63"/>
      <c r="AW54" s="63"/>
      <c r="AX54" s="63"/>
      <c r="AY54" s="63"/>
      <c r="AZ54" s="63"/>
      <c r="BA54" s="63"/>
      <c r="BB54" s="63"/>
      <c r="BC54" s="63"/>
    </row>
    <row r="55" spans="1:55" ht="16" x14ac:dyDescent="0.45">
      <c r="A55" s="63"/>
      <c r="B55" s="63"/>
      <c r="C55" s="62"/>
      <c r="D55" s="62"/>
      <c r="E55" s="63"/>
      <c r="F55" s="63"/>
      <c r="G55" s="63"/>
      <c r="H55" s="63"/>
      <c r="I55" s="63"/>
      <c r="J55" s="63"/>
      <c r="K55" s="63"/>
      <c r="T55" s="2" t="s">
        <v>142</v>
      </c>
      <c r="U55" s="54" t="s">
        <v>143</v>
      </c>
      <c r="AM55" s="63"/>
      <c r="AN55" s="63"/>
      <c r="AO55" s="63"/>
      <c r="AP55" s="63"/>
      <c r="AQ55" s="63"/>
      <c r="AR55" s="63"/>
      <c r="AS55" s="63"/>
      <c r="AT55" s="63"/>
      <c r="AU55" s="63"/>
      <c r="AV55" s="63"/>
      <c r="AW55" s="63"/>
      <c r="AX55" s="63"/>
      <c r="AY55" s="63"/>
      <c r="AZ55" s="63"/>
      <c r="BA55" s="63"/>
      <c r="BB55" s="63"/>
      <c r="BC55" s="63"/>
    </row>
    <row r="56" spans="1:55" ht="16" x14ac:dyDescent="0.45">
      <c r="A56" s="63"/>
      <c r="B56" s="63"/>
      <c r="C56" s="63"/>
      <c r="D56" s="63"/>
      <c r="E56" s="63"/>
      <c r="F56" s="63"/>
      <c r="G56" s="63"/>
      <c r="H56" s="63"/>
      <c r="I56" s="63"/>
      <c r="J56" s="63"/>
      <c r="K56" s="63"/>
      <c r="T56" s="2" t="s">
        <v>144</v>
      </c>
      <c r="U56" s="54" t="s">
        <v>145</v>
      </c>
      <c r="AM56" s="63"/>
      <c r="AN56" s="63"/>
      <c r="AO56" s="63"/>
      <c r="AP56" s="63"/>
      <c r="AQ56" s="63"/>
      <c r="AR56" s="63"/>
      <c r="AS56" s="63"/>
      <c r="AT56" s="63"/>
      <c r="AU56" s="63"/>
      <c r="AV56" s="63"/>
      <c r="AW56" s="63"/>
      <c r="AX56" s="63"/>
      <c r="AY56" s="63"/>
      <c r="AZ56" s="63"/>
      <c r="BA56" s="63"/>
      <c r="BB56" s="63"/>
      <c r="BC56" s="63"/>
    </row>
    <row r="57" spans="1:55" x14ac:dyDescent="0.35">
      <c r="A57" s="63"/>
      <c r="B57" s="63"/>
      <c r="C57" s="63"/>
      <c r="D57" s="63"/>
      <c r="E57" s="63"/>
      <c r="F57" s="63"/>
      <c r="G57" s="63"/>
      <c r="H57" s="63"/>
      <c r="I57" s="63"/>
      <c r="J57" s="63"/>
      <c r="K57" s="63"/>
      <c r="U57" s="2" t="s">
        <v>253</v>
      </c>
      <c r="AM57" s="63"/>
      <c r="AN57" s="63"/>
      <c r="AO57" s="63"/>
      <c r="AP57" s="63"/>
      <c r="AQ57" s="63"/>
      <c r="AR57" s="63"/>
      <c r="AS57" s="63"/>
      <c r="AT57" s="63"/>
      <c r="AU57" s="63"/>
      <c r="AV57" s="63"/>
      <c r="AW57" s="63"/>
      <c r="AX57" s="63"/>
      <c r="AY57" s="63"/>
      <c r="AZ57" s="63"/>
      <c r="BA57" s="63"/>
      <c r="BB57" s="63"/>
      <c r="BC57" s="63"/>
    </row>
    <row r="58" spans="1:55" ht="16" x14ac:dyDescent="0.45">
      <c r="A58" s="63"/>
      <c r="B58" s="63"/>
      <c r="C58" s="62"/>
      <c r="D58" s="62"/>
      <c r="E58" s="63"/>
      <c r="F58" s="63"/>
      <c r="G58" s="63"/>
      <c r="H58" s="63"/>
      <c r="I58" s="63"/>
      <c r="J58" s="63"/>
      <c r="K58" s="63"/>
      <c r="T58" s="2" t="s">
        <v>146</v>
      </c>
      <c r="U58" s="54" t="s">
        <v>147</v>
      </c>
      <c r="AM58" s="63"/>
      <c r="AN58" s="63"/>
      <c r="AO58" s="63"/>
      <c r="AP58" s="63"/>
      <c r="AQ58" s="63"/>
      <c r="AR58" s="63"/>
      <c r="AS58" s="63"/>
      <c r="AT58" s="63"/>
      <c r="AU58" s="63"/>
      <c r="AV58" s="63"/>
      <c r="AW58" s="63"/>
      <c r="AX58" s="63"/>
      <c r="AY58" s="63"/>
      <c r="AZ58" s="63"/>
      <c r="BA58" s="63"/>
      <c r="BB58" s="63"/>
      <c r="BC58" s="63"/>
    </row>
    <row r="59" spans="1:55" x14ac:dyDescent="0.35">
      <c r="A59" s="63"/>
      <c r="B59" s="63"/>
      <c r="C59" s="62"/>
      <c r="D59" s="62"/>
    </row>
    <row r="60" spans="1:55" x14ac:dyDescent="0.35">
      <c r="B60" s="63"/>
      <c r="C60" s="62"/>
      <c r="D60" s="62"/>
    </row>
    <row r="61" spans="1:55" ht="16" x14ac:dyDescent="0.45">
      <c r="B61" s="63"/>
      <c r="C61" s="62"/>
      <c r="D61" s="62"/>
      <c r="T61" s="2" t="s">
        <v>148</v>
      </c>
      <c r="U61" s="54" t="s">
        <v>149</v>
      </c>
    </row>
    <row r="62" spans="1:55" ht="16" x14ac:dyDescent="0.45">
      <c r="B62" s="73"/>
      <c r="C62" s="62"/>
      <c r="D62" s="62"/>
      <c r="T62" s="2" t="s">
        <v>150</v>
      </c>
      <c r="U62" s="54" t="s">
        <v>151</v>
      </c>
    </row>
    <row r="63" spans="1:55" ht="16" x14ac:dyDescent="0.45">
      <c r="B63" s="63"/>
      <c r="C63" s="62"/>
      <c r="D63" s="62"/>
      <c r="T63" s="2" t="s">
        <v>152</v>
      </c>
      <c r="U63" s="54" t="s">
        <v>153</v>
      </c>
    </row>
    <row r="64" spans="1:55" x14ac:dyDescent="0.35">
      <c r="B64" s="63"/>
      <c r="C64" s="62"/>
      <c r="D64" s="62"/>
    </row>
    <row r="65" spans="20:21" x14ac:dyDescent="0.35">
      <c r="T65" s="2" t="s">
        <v>154</v>
      </c>
      <c r="U65" s="2" t="s">
        <v>259</v>
      </c>
    </row>
    <row r="66" spans="20:21" ht="16" x14ac:dyDescent="0.45">
      <c r="T66" s="2" t="s">
        <v>156</v>
      </c>
      <c r="U66" s="54" t="s">
        <v>157</v>
      </c>
    </row>
    <row r="67" spans="20:21" ht="16" x14ac:dyDescent="0.45">
      <c r="T67" s="2" t="s">
        <v>71</v>
      </c>
      <c r="U67" s="54" t="s">
        <v>129</v>
      </c>
    </row>
    <row r="68" spans="20:21" ht="16" x14ac:dyDescent="0.45">
      <c r="T68" s="2" t="s">
        <v>67</v>
      </c>
      <c r="U68" s="54" t="s">
        <v>131</v>
      </c>
    </row>
    <row r="69" spans="20:21" ht="16" x14ac:dyDescent="0.45">
      <c r="T69" s="2" t="s">
        <v>69</v>
      </c>
      <c r="U69" s="54" t="s">
        <v>70</v>
      </c>
    </row>
    <row r="70" spans="20:21" x14ac:dyDescent="0.35">
      <c r="T70" s="2" t="s">
        <v>159</v>
      </c>
      <c r="U70" s="2" t="s">
        <v>160</v>
      </c>
    </row>
    <row r="71" spans="20:21" x14ac:dyDescent="0.35">
      <c r="T71" s="2" t="s">
        <v>123</v>
      </c>
      <c r="U71" s="2" t="s">
        <v>124</v>
      </c>
    </row>
    <row r="72" spans="20:21" x14ac:dyDescent="0.35">
      <c r="T72" s="2" t="s">
        <v>125</v>
      </c>
      <c r="U72" s="2" t="s">
        <v>126</v>
      </c>
    </row>
    <row r="73" spans="20:21" x14ac:dyDescent="0.35">
      <c r="T73" s="2" t="s">
        <v>260</v>
      </c>
      <c r="U73" s="2" t="s">
        <v>261</v>
      </c>
    </row>
    <row r="74" spans="20:21" x14ac:dyDescent="0.35">
      <c r="T74" s="2" t="s">
        <v>161</v>
      </c>
      <c r="U74" s="64" t="s">
        <v>162</v>
      </c>
    </row>
    <row r="75" spans="20:21" x14ac:dyDescent="0.35">
      <c r="T75" s="2" t="s">
        <v>163</v>
      </c>
      <c r="U75" s="2" t="s">
        <v>164</v>
      </c>
    </row>
    <row r="80" spans="20:21" x14ac:dyDescent="0.35">
      <c r="T80" s="31" t="s">
        <v>165</v>
      </c>
      <c r="U80" s="2" t="s">
        <v>166</v>
      </c>
    </row>
    <row r="81" spans="20:21" x14ac:dyDescent="0.35">
      <c r="T81" s="1" t="s">
        <v>167</v>
      </c>
      <c r="U81" s="2" t="s">
        <v>168</v>
      </c>
    </row>
    <row r="82" spans="20:21" x14ac:dyDescent="0.35">
      <c r="T82" s="1" t="s">
        <v>19</v>
      </c>
      <c r="U82" s="2" t="s">
        <v>169</v>
      </c>
    </row>
    <row r="83" spans="20:21" x14ac:dyDescent="0.35">
      <c r="T83" s="1" t="s">
        <v>20</v>
      </c>
      <c r="U83" s="2" t="s">
        <v>170</v>
      </c>
    </row>
    <row r="84" spans="20:21" x14ac:dyDescent="0.35">
      <c r="T84" s="1" t="s">
        <v>171</v>
      </c>
      <c r="U84" s="2" t="s">
        <v>172</v>
      </c>
    </row>
    <row r="85" spans="20:21" x14ac:dyDescent="0.35">
      <c r="T85" s="1" t="s">
        <v>173</v>
      </c>
      <c r="U85" s="2" t="s">
        <v>174</v>
      </c>
    </row>
    <row r="87" spans="20:21" x14ac:dyDescent="0.35">
      <c r="T87" s="2" t="s">
        <v>239</v>
      </c>
      <c r="U87" s="2" t="s">
        <v>240</v>
      </c>
    </row>
    <row r="89" spans="20:21" x14ac:dyDescent="0.35">
      <c r="T89" s="2" t="s">
        <v>262</v>
      </c>
      <c r="U89" s="2" t="s">
        <v>263</v>
      </c>
    </row>
    <row r="91" spans="20:21" x14ac:dyDescent="0.35">
      <c r="T91" s="2" t="s">
        <v>264</v>
      </c>
      <c r="U91" s="2" t="s">
        <v>265</v>
      </c>
    </row>
    <row r="92" spans="20:21" x14ac:dyDescent="0.35">
      <c r="T92" s="2" t="s">
        <v>266</v>
      </c>
      <c r="U92" s="2" t="s">
        <v>267</v>
      </c>
    </row>
    <row r="93" spans="20:21" x14ac:dyDescent="0.35">
      <c r="T93" s="2" t="s">
        <v>268</v>
      </c>
      <c r="U93" s="2" t="s">
        <v>269</v>
      </c>
    </row>
  </sheetData>
  <sheetProtection algorithmName="SHA-512" hashValue="ZOo/RdYlTRHtMw8T9XCu66vYig6U8ZPAx49LI/PFpOTZ7HMRbQIKi8a3U+f8zO3Ogi62DjW4c1RHrtPViQXvQw==" saltValue="48lsFiTAMfXY/u2KoxQBLA==" spinCount="100000" sheet="1" objects="1" scenarios="1"/>
  <mergeCells count="11">
    <mergeCell ref="C39:D39"/>
    <mergeCell ref="C14:D16"/>
    <mergeCell ref="B7:K7"/>
    <mergeCell ref="H20:H23"/>
    <mergeCell ref="F22:F23"/>
    <mergeCell ref="G22:G23"/>
    <mergeCell ref="G29:G30"/>
    <mergeCell ref="H29:H30"/>
    <mergeCell ref="I29:I30"/>
    <mergeCell ref="J29:J30"/>
    <mergeCell ref="K29:K30"/>
  </mergeCells>
  <conditionalFormatting sqref="B8:D13">
    <cfRule type="expression" dxfId="13" priority="3">
      <formula>$H$5="Nej"</formula>
    </cfRule>
    <cfRule type="expression" dxfId="12" priority="5">
      <formula>$D$17="Nej"</formula>
    </cfRule>
  </conditionalFormatting>
  <conditionalFormatting sqref="B13:D13">
    <cfRule type="expression" dxfId="11" priority="4">
      <formula>$H$4&lt;&gt;"D05"</formula>
    </cfRule>
  </conditionalFormatting>
  <conditionalFormatting sqref="F6">
    <cfRule type="expression" dxfId="10" priority="2">
      <formula>H5="Nej"</formula>
    </cfRule>
  </conditionalFormatting>
  <conditionalFormatting sqref="T80:T85">
    <cfRule type="expression" dxfId="7" priority="7">
      <formula>$G$15="Nej"</formula>
    </cfRule>
  </conditionalFormatting>
  <dataValidations count="3">
    <dataValidation type="list" allowBlank="1" showInputMessage="1" showErrorMessage="1" sqref="H3" xr:uid="{5F6BA07B-09A5-4B31-B6F5-2973C80C3F14}">
      <formula1>$O$2:$O$3</formula1>
    </dataValidation>
    <dataValidation type="list" allowBlank="1" showInputMessage="1" showErrorMessage="1" sqref="H2" xr:uid="{1A45361F-9854-4A00-B33E-94F8DD96CB3D}">
      <formula1>$M$7:$M$8</formula1>
    </dataValidation>
    <dataValidation type="list" allowBlank="1" showInputMessage="1" showErrorMessage="1" sqref="F31" xr:uid="{9B8E6B9D-D6A6-4659-A610-07867CC8F72E}">
      <formula1>$Y$1:$Y$2</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8" id="{736B8FA0-9B8A-4897-90FC-38B4C49D5F12}">
            <xm:f>Inställningar!$D$8="Nej"</xm:f>
            <x14:dxf>
              <font>
                <color theme="0"/>
              </font>
              <fill>
                <patternFill>
                  <bgColor theme="0"/>
                </patternFill>
              </fill>
            </x14:dxf>
          </x14:cfRule>
          <xm:sqref>F6</xm:sqref>
        </x14:conditionalFormatting>
        <x14:conditionalFormatting xmlns:xm="http://schemas.microsoft.com/office/excel/2006/main">
          <x14:cfRule type="expression" priority="6" id="{EA1545A8-70B4-4DA3-857F-68D4141EBA4D}">
            <xm:f>Inställningar!$I$4&lt;&gt;"EU31"</xm:f>
            <x14:dxf>
              <font>
                <color theme="0"/>
              </font>
              <fill>
                <patternFill>
                  <bgColor theme="0"/>
                </patternFill>
              </fill>
            </x14:dxf>
          </x14:cfRule>
          <xm:sqref>F15:G15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93AF-DFCA-487F-8EE5-C435DD8F73BF}">
  <sheetPr>
    <tabColor theme="7" tint="0.39997558519241921"/>
  </sheetPr>
  <dimension ref="A1:AB397"/>
  <sheetViews>
    <sheetView showGridLines="0" workbookViewId="0">
      <selection activeCell="A2" sqref="A2"/>
    </sheetView>
  </sheetViews>
  <sheetFormatPr defaultRowHeight="14.5" x14ac:dyDescent="0.35"/>
  <sheetData>
    <row r="1" spans="1:28" x14ac:dyDescent="0.35">
      <c r="A1" s="68" t="s">
        <v>292</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3.5" x14ac:dyDescent="0.75">
      <c r="A2" s="69" t="s">
        <v>1</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47" customHeight="1" x14ac:dyDescent="0.4">
      <c r="A3" s="202" t="s">
        <v>3</v>
      </c>
      <c r="B3" s="203"/>
      <c r="C3" s="203"/>
      <c r="D3" s="203"/>
      <c r="E3" s="203"/>
      <c r="F3" s="203"/>
      <c r="G3" s="203"/>
      <c r="H3" s="203"/>
      <c r="I3" s="203"/>
      <c r="J3" s="203"/>
      <c r="K3" s="203"/>
      <c r="L3" s="203"/>
      <c r="M3" s="203"/>
      <c r="N3" s="203"/>
      <c r="O3" s="203"/>
      <c r="P3" s="203"/>
      <c r="Q3" s="203"/>
      <c r="R3" s="203"/>
      <c r="S3" s="203"/>
      <c r="T3" s="204"/>
      <c r="U3" s="66"/>
      <c r="V3" s="66"/>
      <c r="W3" s="66"/>
      <c r="X3" s="66"/>
      <c r="Y3" s="66"/>
      <c r="Z3" s="66"/>
      <c r="AA3" s="66"/>
      <c r="AB3" s="66"/>
    </row>
    <row r="4" spans="1:28" ht="14.15" customHeight="1" x14ac:dyDescent="0.35">
      <c r="A4" s="205" t="s">
        <v>4</v>
      </c>
      <c r="B4" s="206"/>
      <c r="C4" s="206"/>
      <c r="D4" s="206"/>
      <c r="E4" s="206"/>
      <c r="F4" s="206"/>
      <c r="G4" s="206"/>
      <c r="H4" s="206"/>
      <c r="I4" s="206"/>
      <c r="J4" s="206"/>
      <c r="K4" s="206"/>
      <c r="L4" s="206"/>
      <c r="M4" s="206"/>
      <c r="N4" s="206"/>
      <c r="O4" s="206"/>
      <c r="P4" s="206"/>
      <c r="Q4" s="206"/>
      <c r="R4" s="206"/>
      <c r="S4" s="206"/>
      <c r="T4" s="207"/>
      <c r="U4" s="66"/>
      <c r="V4" s="66"/>
      <c r="W4" s="66"/>
      <c r="X4" s="66"/>
      <c r="Y4" s="66"/>
      <c r="Z4" s="66"/>
      <c r="AA4" s="66"/>
      <c r="AB4" s="66"/>
    </row>
    <row r="5" spans="1:28" ht="14.15" customHeight="1" x14ac:dyDescent="0.35">
      <c r="A5" s="187"/>
      <c r="B5" s="186"/>
      <c r="C5" s="186"/>
      <c r="D5" s="186"/>
      <c r="E5" s="186"/>
      <c r="F5" s="186"/>
      <c r="G5" s="186"/>
      <c r="H5" s="186"/>
      <c r="I5" s="186"/>
      <c r="J5" s="186"/>
      <c r="K5" s="186"/>
      <c r="L5" s="186"/>
      <c r="M5" s="186"/>
      <c r="N5" s="186"/>
      <c r="O5" s="186"/>
      <c r="P5" s="186"/>
      <c r="Q5" s="186"/>
      <c r="R5" s="186"/>
      <c r="S5" s="186"/>
      <c r="T5" s="186"/>
      <c r="U5" s="66"/>
      <c r="V5" s="66"/>
      <c r="W5" s="66"/>
      <c r="X5" s="66"/>
      <c r="Y5" s="66"/>
      <c r="Z5" s="66"/>
      <c r="AA5" s="66"/>
      <c r="AB5" s="66"/>
    </row>
    <row r="6" spans="1:28" ht="25" customHeight="1" x14ac:dyDescent="0.35">
      <c r="A6" s="70" t="s">
        <v>5</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16" x14ac:dyDescent="0.35">
      <c r="A7" s="67" t="s">
        <v>197</v>
      </c>
      <c r="B7" s="66"/>
      <c r="C7" s="66"/>
      <c r="D7" s="66"/>
      <c r="E7" s="66"/>
      <c r="F7" s="66"/>
      <c r="G7" s="66"/>
      <c r="H7" s="66"/>
      <c r="I7" s="66"/>
      <c r="J7" s="66"/>
      <c r="K7" s="66"/>
      <c r="L7" s="66"/>
      <c r="M7" s="66"/>
      <c r="N7" s="66"/>
      <c r="O7" s="66"/>
      <c r="P7" s="66"/>
      <c r="Q7" s="66"/>
      <c r="R7" s="66"/>
      <c r="S7" s="66"/>
      <c r="T7" s="66"/>
      <c r="U7" s="66"/>
      <c r="V7" s="66"/>
      <c r="W7" s="66"/>
      <c r="X7" s="66"/>
      <c r="Y7" s="66"/>
      <c r="Z7" s="66"/>
      <c r="AA7" s="66"/>
      <c r="AB7" s="66"/>
    </row>
    <row r="8" spans="1:28" ht="16" x14ac:dyDescent="0.35">
      <c r="A8" s="67" t="s">
        <v>7</v>
      </c>
      <c r="B8" s="66"/>
      <c r="C8" s="66"/>
      <c r="D8" s="66"/>
      <c r="E8" s="66"/>
      <c r="F8" s="66"/>
      <c r="G8" s="66"/>
      <c r="H8" s="66"/>
      <c r="I8" s="66"/>
      <c r="J8" s="66"/>
      <c r="K8" s="66"/>
      <c r="L8" s="66"/>
      <c r="M8" s="66"/>
      <c r="N8" s="66"/>
      <c r="O8" s="66"/>
      <c r="P8" s="66"/>
      <c r="Q8" s="66"/>
      <c r="R8" s="66"/>
      <c r="S8" s="66"/>
      <c r="T8" s="66"/>
      <c r="U8" s="66"/>
      <c r="V8" s="66"/>
      <c r="W8" s="66"/>
      <c r="X8" s="66"/>
      <c r="Y8" s="66"/>
      <c r="Z8" s="66"/>
      <c r="AA8" s="66"/>
      <c r="AB8" s="66"/>
    </row>
    <row r="9" spans="1:28" ht="16" x14ac:dyDescent="0.4">
      <c r="A9" s="188" t="s">
        <v>8</v>
      </c>
      <c r="B9" s="144"/>
      <c r="C9" s="144"/>
      <c r="D9" s="144"/>
      <c r="E9" s="144"/>
      <c r="F9" s="144"/>
      <c r="G9" s="144"/>
      <c r="H9" s="144"/>
      <c r="I9" s="144"/>
      <c r="J9" s="144"/>
      <c r="K9" s="66"/>
      <c r="L9" s="66"/>
      <c r="M9" s="66"/>
      <c r="N9" s="66"/>
      <c r="O9" s="66"/>
      <c r="P9" s="66"/>
      <c r="Q9" s="66"/>
      <c r="R9" s="66"/>
      <c r="S9" s="66"/>
      <c r="T9" s="66"/>
      <c r="U9" s="66"/>
      <c r="V9" s="66"/>
      <c r="W9" s="66"/>
      <c r="X9" s="66"/>
      <c r="Y9" s="66"/>
      <c r="Z9" s="66"/>
      <c r="AA9" s="66"/>
      <c r="AB9" s="66"/>
    </row>
    <row r="10" spans="1:28" x14ac:dyDescent="0.35">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21" x14ac:dyDescent="0.35">
      <c r="A11" s="183" t="s">
        <v>270</v>
      </c>
      <c r="B11" s="183"/>
      <c r="C11" s="183"/>
      <c r="D11" s="183"/>
      <c r="E11" s="183"/>
      <c r="F11" s="183"/>
    </row>
    <row r="12" spans="1:28" ht="16" x14ac:dyDescent="0.4">
      <c r="A12" s="67" t="s">
        <v>271</v>
      </c>
      <c r="B12" s="184"/>
      <c r="C12" s="184"/>
      <c r="D12" s="184"/>
      <c r="E12" s="184"/>
      <c r="F12" s="184"/>
      <c r="G12" s="184"/>
      <c r="H12" s="184"/>
      <c r="I12" s="184"/>
      <c r="J12" s="184"/>
      <c r="K12" s="184"/>
      <c r="L12" s="184"/>
      <c r="M12" s="184"/>
      <c r="N12" s="184"/>
      <c r="O12" s="184"/>
      <c r="P12" s="184"/>
      <c r="Q12" s="184"/>
      <c r="R12" s="184"/>
      <c r="S12" s="184"/>
      <c r="T12" s="184"/>
      <c r="U12" s="184"/>
      <c r="V12" s="184"/>
      <c r="W12" s="184"/>
      <c r="X12" s="66"/>
      <c r="Y12" s="66"/>
      <c r="Z12" s="66"/>
      <c r="AA12" s="66"/>
      <c r="AB12" s="66"/>
    </row>
    <row r="13" spans="1:28" ht="16" x14ac:dyDescent="0.4">
      <c r="A13" s="67" t="s">
        <v>272</v>
      </c>
      <c r="B13" s="184"/>
      <c r="C13" s="184"/>
      <c r="D13" s="184"/>
      <c r="E13" s="184"/>
      <c r="F13" s="184"/>
      <c r="G13" s="182"/>
      <c r="H13" s="182"/>
      <c r="I13" s="184"/>
      <c r="J13" s="184"/>
      <c r="K13" s="184"/>
      <c r="L13" s="184"/>
      <c r="M13" s="184"/>
      <c r="N13" s="184"/>
      <c r="O13" s="184"/>
      <c r="P13" s="184"/>
      <c r="Q13" s="184"/>
      <c r="R13" s="184"/>
      <c r="S13" s="184"/>
      <c r="T13" s="184"/>
      <c r="U13" s="184"/>
      <c r="V13" s="184"/>
      <c r="W13" s="184"/>
      <c r="X13" s="66"/>
      <c r="Y13" s="66"/>
      <c r="Z13" s="66"/>
      <c r="AA13" s="66"/>
      <c r="AB13" s="66"/>
    </row>
    <row r="14" spans="1:28" ht="16" x14ac:dyDescent="0.4">
      <c r="A14" s="67" t="s">
        <v>298</v>
      </c>
      <c r="B14" s="184"/>
      <c r="C14" s="184"/>
      <c r="D14" s="184"/>
      <c r="E14" s="184"/>
      <c r="F14" s="184"/>
      <c r="G14" s="182"/>
      <c r="H14" s="182"/>
      <c r="I14" s="184"/>
      <c r="J14" s="184"/>
      <c r="K14" s="184"/>
      <c r="L14" s="184"/>
      <c r="M14" s="184"/>
      <c r="N14" s="184"/>
      <c r="O14" s="184"/>
      <c r="P14" s="184"/>
      <c r="Q14" s="184"/>
      <c r="R14" s="184"/>
      <c r="S14" s="184"/>
      <c r="T14" s="184"/>
      <c r="U14" s="184"/>
      <c r="V14" s="184"/>
      <c r="W14" s="184"/>
      <c r="X14" s="66"/>
      <c r="Y14" s="66"/>
      <c r="Z14" s="66"/>
      <c r="AA14" s="66"/>
      <c r="AB14" s="66"/>
    </row>
    <row r="15" spans="1:28" ht="16" x14ac:dyDescent="0.4">
      <c r="A15" s="67"/>
      <c r="B15" s="184"/>
      <c r="C15" s="184"/>
      <c r="D15" s="184"/>
      <c r="E15" s="184"/>
      <c r="F15" s="184"/>
      <c r="G15" s="184"/>
      <c r="H15" s="184"/>
      <c r="I15" s="184"/>
      <c r="J15" s="184"/>
      <c r="K15" s="184"/>
      <c r="L15" s="184"/>
      <c r="M15" s="184"/>
      <c r="N15" s="184"/>
      <c r="O15" s="184"/>
      <c r="P15" s="184"/>
      <c r="Q15" s="184"/>
      <c r="R15" s="184"/>
      <c r="S15" s="184"/>
      <c r="T15" s="184"/>
      <c r="U15" s="184"/>
      <c r="V15" s="184"/>
      <c r="W15" s="184"/>
      <c r="X15" s="66"/>
      <c r="Y15" s="66"/>
      <c r="Z15" s="66"/>
      <c r="AA15" s="66"/>
      <c r="AB15" s="66"/>
    </row>
    <row r="16" spans="1:28" ht="16" x14ac:dyDescent="0.4">
      <c r="A16" s="179" t="s">
        <v>12</v>
      </c>
      <c r="B16" s="182"/>
      <c r="C16" s="182"/>
      <c r="D16" s="182"/>
      <c r="E16" s="182"/>
      <c r="F16" s="182"/>
      <c r="G16" s="182"/>
      <c r="H16" s="182"/>
      <c r="I16" s="182"/>
      <c r="J16" s="182"/>
      <c r="K16" s="182"/>
      <c r="L16" s="182"/>
      <c r="M16" s="182"/>
      <c r="N16" s="182"/>
      <c r="O16" s="182"/>
      <c r="P16" s="182"/>
      <c r="Q16" s="182"/>
      <c r="R16" s="182"/>
      <c r="S16" s="182"/>
      <c r="T16" s="182"/>
      <c r="U16" s="182"/>
      <c r="V16" s="182"/>
      <c r="W16" s="182"/>
    </row>
    <row r="17" spans="1:28" ht="16" x14ac:dyDescent="0.4">
      <c r="A17" s="181" t="s">
        <v>297</v>
      </c>
      <c r="B17" s="182"/>
      <c r="C17" s="182"/>
      <c r="D17" s="182"/>
      <c r="E17" s="182"/>
      <c r="F17" s="182"/>
      <c r="G17" s="182"/>
      <c r="H17" s="182"/>
      <c r="I17" s="182"/>
      <c r="J17" s="182"/>
      <c r="K17" s="182"/>
      <c r="L17" s="182"/>
      <c r="M17" s="182"/>
      <c r="N17" s="182"/>
      <c r="O17" s="182"/>
      <c r="P17" s="182"/>
      <c r="Q17" s="182"/>
      <c r="R17" s="182"/>
      <c r="S17" s="182"/>
      <c r="T17" s="182"/>
      <c r="U17" s="182"/>
      <c r="V17" s="182"/>
      <c r="W17" s="182"/>
    </row>
    <row r="18" spans="1:28" ht="16" x14ac:dyDescent="0.4">
      <c r="A18" s="181" t="s">
        <v>296</v>
      </c>
      <c r="B18" s="182"/>
      <c r="C18" s="182"/>
      <c r="D18" s="182"/>
      <c r="E18" s="182"/>
      <c r="F18" s="182"/>
      <c r="G18" s="182"/>
      <c r="H18" s="182"/>
      <c r="I18" s="182"/>
      <c r="J18" s="182"/>
      <c r="K18" s="182"/>
      <c r="L18" s="182"/>
      <c r="M18" s="182"/>
      <c r="N18" s="182"/>
      <c r="O18" s="182"/>
      <c r="P18" s="182"/>
      <c r="Q18" s="182"/>
      <c r="R18" s="182"/>
      <c r="S18" s="182"/>
      <c r="T18" s="182"/>
      <c r="U18" s="182"/>
      <c r="V18" s="182"/>
      <c r="W18" s="182"/>
    </row>
    <row r="19" spans="1:28" x14ac:dyDescent="0.3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row>
    <row r="20" spans="1:28" x14ac:dyDescent="0.3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row>
    <row r="21" spans="1:28" x14ac:dyDescent="0.3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x14ac:dyDescent="0.3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x14ac:dyDescent="0.3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row>
    <row r="24" spans="1:28" x14ac:dyDescent="0.3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row>
    <row r="25" spans="1:28" x14ac:dyDescent="0.3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row>
    <row r="26" spans="1:28" x14ac:dyDescent="0.3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row>
    <row r="27" spans="1:28" x14ac:dyDescent="0.3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row>
    <row r="28" spans="1:28" x14ac:dyDescent="0.3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spans="1:28" x14ac:dyDescent="0.3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spans="1:28" x14ac:dyDescent="0.3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spans="1:28" x14ac:dyDescent="0.3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x14ac:dyDescent="0.3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x14ac:dyDescent="0.3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x14ac:dyDescent="0.35">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x14ac:dyDescent="0.35">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x14ac:dyDescent="0.3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x14ac:dyDescent="0.35">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x14ac:dyDescent="0.35">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x14ac:dyDescent="0.3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x14ac:dyDescent="0.3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x14ac:dyDescent="0.3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x14ac:dyDescent="0.3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x14ac:dyDescent="0.3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x14ac:dyDescent="0.3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x14ac:dyDescent="0.3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x14ac:dyDescent="0.3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x14ac:dyDescent="0.3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x14ac:dyDescent="0.3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x14ac:dyDescent="0.3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x14ac:dyDescent="0.3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x14ac:dyDescent="0.3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x14ac:dyDescent="0.3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x14ac:dyDescent="0.3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x14ac:dyDescent="0.3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x14ac:dyDescent="0.3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x14ac:dyDescent="0.3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x14ac:dyDescent="0.3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x14ac:dyDescent="0.3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x14ac:dyDescent="0.3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ht="21" x14ac:dyDescent="0.35">
      <c r="A60" s="183"/>
    </row>
    <row r="63" spans="1:28" x14ac:dyDescent="0.3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x14ac:dyDescent="0.3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x14ac:dyDescent="0.3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x14ac:dyDescent="0.3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x14ac:dyDescent="0.3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x14ac:dyDescent="0.3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x14ac:dyDescent="0.3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x14ac:dyDescent="0.3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x14ac:dyDescent="0.3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x14ac:dyDescent="0.3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x14ac:dyDescent="0.3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x14ac:dyDescent="0.3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x14ac:dyDescent="0.3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x14ac:dyDescent="0.3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x14ac:dyDescent="0.3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x14ac:dyDescent="0.3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x14ac:dyDescent="0.3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x14ac:dyDescent="0.3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x14ac:dyDescent="0.3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x14ac:dyDescent="0.3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x14ac:dyDescent="0.3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x14ac:dyDescent="0.3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x14ac:dyDescent="0.3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x14ac:dyDescent="0.3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x14ac:dyDescent="0.3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x14ac:dyDescent="0.3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x14ac:dyDescent="0.3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x14ac:dyDescent="0.3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x14ac:dyDescent="0.3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x14ac:dyDescent="0.3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x14ac:dyDescent="0.3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x14ac:dyDescent="0.3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x14ac:dyDescent="0.3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x14ac:dyDescent="0.3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x14ac:dyDescent="0.3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x14ac:dyDescent="0.3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x14ac:dyDescent="0.3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x14ac:dyDescent="0.3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x14ac:dyDescent="0.3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x14ac:dyDescent="0.3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x14ac:dyDescent="0.3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x14ac:dyDescent="0.3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x14ac:dyDescent="0.3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x14ac:dyDescent="0.3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x14ac:dyDescent="0.3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x14ac:dyDescent="0.3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x14ac:dyDescent="0.3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x14ac:dyDescent="0.3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x14ac:dyDescent="0.3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x14ac:dyDescent="0.3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x14ac:dyDescent="0.3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x14ac:dyDescent="0.3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x14ac:dyDescent="0.3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x14ac:dyDescent="0.3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x14ac:dyDescent="0.3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x14ac:dyDescent="0.3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x14ac:dyDescent="0.3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x14ac:dyDescent="0.3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x14ac:dyDescent="0.3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x14ac:dyDescent="0.3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x14ac:dyDescent="0.3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x14ac:dyDescent="0.3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x14ac:dyDescent="0.3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x14ac:dyDescent="0.3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x14ac:dyDescent="0.3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x14ac:dyDescent="0.3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x14ac:dyDescent="0.3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x14ac:dyDescent="0.3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x14ac:dyDescent="0.3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x14ac:dyDescent="0.3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x14ac:dyDescent="0.3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x14ac:dyDescent="0.3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x14ac:dyDescent="0.3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x14ac:dyDescent="0.3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x14ac:dyDescent="0.3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x14ac:dyDescent="0.3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x14ac:dyDescent="0.3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x14ac:dyDescent="0.3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x14ac:dyDescent="0.3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x14ac:dyDescent="0.3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x14ac:dyDescent="0.3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x14ac:dyDescent="0.3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x14ac:dyDescent="0.3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x14ac:dyDescent="0.3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x14ac:dyDescent="0.3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x14ac:dyDescent="0.3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x14ac:dyDescent="0.3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x14ac:dyDescent="0.3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x14ac:dyDescent="0.3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x14ac:dyDescent="0.3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x14ac:dyDescent="0.3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x14ac:dyDescent="0.3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x14ac:dyDescent="0.3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x14ac:dyDescent="0.3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x14ac:dyDescent="0.3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x14ac:dyDescent="0.3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x14ac:dyDescent="0.3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x14ac:dyDescent="0.3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x14ac:dyDescent="0.3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x14ac:dyDescent="0.3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x14ac:dyDescent="0.3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x14ac:dyDescent="0.3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x14ac:dyDescent="0.3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x14ac:dyDescent="0.3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x14ac:dyDescent="0.3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x14ac:dyDescent="0.3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x14ac:dyDescent="0.3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x14ac:dyDescent="0.3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x14ac:dyDescent="0.3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x14ac:dyDescent="0.3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x14ac:dyDescent="0.3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x14ac:dyDescent="0.3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x14ac:dyDescent="0.3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x14ac:dyDescent="0.3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x14ac:dyDescent="0.3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x14ac:dyDescent="0.3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x14ac:dyDescent="0.3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x14ac:dyDescent="0.3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x14ac:dyDescent="0.3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x14ac:dyDescent="0.3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x14ac:dyDescent="0.3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x14ac:dyDescent="0.3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x14ac:dyDescent="0.3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x14ac:dyDescent="0.3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x14ac:dyDescent="0.3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x14ac:dyDescent="0.3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x14ac:dyDescent="0.3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x14ac:dyDescent="0.3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x14ac:dyDescent="0.3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x14ac:dyDescent="0.3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x14ac:dyDescent="0.3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x14ac:dyDescent="0.3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x14ac:dyDescent="0.3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x14ac:dyDescent="0.3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x14ac:dyDescent="0.3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x14ac:dyDescent="0.3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x14ac:dyDescent="0.3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x14ac:dyDescent="0.3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x14ac:dyDescent="0.3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x14ac:dyDescent="0.3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x14ac:dyDescent="0.3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x14ac:dyDescent="0.3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x14ac:dyDescent="0.3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x14ac:dyDescent="0.3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x14ac:dyDescent="0.3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x14ac:dyDescent="0.3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x14ac:dyDescent="0.3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x14ac:dyDescent="0.3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x14ac:dyDescent="0.3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x14ac:dyDescent="0.3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x14ac:dyDescent="0.3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x14ac:dyDescent="0.3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x14ac:dyDescent="0.3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x14ac:dyDescent="0.3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x14ac:dyDescent="0.3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x14ac:dyDescent="0.3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x14ac:dyDescent="0.3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x14ac:dyDescent="0.3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x14ac:dyDescent="0.3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x14ac:dyDescent="0.3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x14ac:dyDescent="0.3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x14ac:dyDescent="0.3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x14ac:dyDescent="0.3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x14ac:dyDescent="0.3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x14ac:dyDescent="0.3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x14ac:dyDescent="0.3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x14ac:dyDescent="0.3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x14ac:dyDescent="0.3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x14ac:dyDescent="0.3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x14ac:dyDescent="0.3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x14ac:dyDescent="0.3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x14ac:dyDescent="0.3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x14ac:dyDescent="0.3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x14ac:dyDescent="0.3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x14ac:dyDescent="0.3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x14ac:dyDescent="0.3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x14ac:dyDescent="0.3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x14ac:dyDescent="0.3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x14ac:dyDescent="0.3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x14ac:dyDescent="0.3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x14ac:dyDescent="0.3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x14ac:dyDescent="0.3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x14ac:dyDescent="0.3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x14ac:dyDescent="0.3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x14ac:dyDescent="0.3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x14ac:dyDescent="0.3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x14ac:dyDescent="0.3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x14ac:dyDescent="0.3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x14ac:dyDescent="0.3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x14ac:dyDescent="0.3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x14ac:dyDescent="0.3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x14ac:dyDescent="0.3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x14ac:dyDescent="0.3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x14ac:dyDescent="0.3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x14ac:dyDescent="0.3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x14ac:dyDescent="0.3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x14ac:dyDescent="0.3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x14ac:dyDescent="0.3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x14ac:dyDescent="0.3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x14ac:dyDescent="0.3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x14ac:dyDescent="0.3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x14ac:dyDescent="0.3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x14ac:dyDescent="0.3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x14ac:dyDescent="0.3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x14ac:dyDescent="0.3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x14ac:dyDescent="0.3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x14ac:dyDescent="0.3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x14ac:dyDescent="0.3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x14ac:dyDescent="0.3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x14ac:dyDescent="0.3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x14ac:dyDescent="0.3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x14ac:dyDescent="0.3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x14ac:dyDescent="0.3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x14ac:dyDescent="0.3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x14ac:dyDescent="0.3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x14ac:dyDescent="0.3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x14ac:dyDescent="0.3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x14ac:dyDescent="0.3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x14ac:dyDescent="0.3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x14ac:dyDescent="0.3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x14ac:dyDescent="0.3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x14ac:dyDescent="0.3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x14ac:dyDescent="0.3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x14ac:dyDescent="0.3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x14ac:dyDescent="0.3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x14ac:dyDescent="0.3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x14ac:dyDescent="0.3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x14ac:dyDescent="0.3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x14ac:dyDescent="0.3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x14ac:dyDescent="0.3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x14ac:dyDescent="0.3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x14ac:dyDescent="0.3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x14ac:dyDescent="0.3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x14ac:dyDescent="0.3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x14ac:dyDescent="0.3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x14ac:dyDescent="0.3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x14ac:dyDescent="0.3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x14ac:dyDescent="0.3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x14ac:dyDescent="0.3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x14ac:dyDescent="0.3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x14ac:dyDescent="0.3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x14ac:dyDescent="0.3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x14ac:dyDescent="0.3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x14ac:dyDescent="0.3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x14ac:dyDescent="0.3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x14ac:dyDescent="0.35">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x14ac:dyDescent="0.35">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x14ac:dyDescent="0.35">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x14ac:dyDescent="0.35">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x14ac:dyDescent="0.35">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x14ac:dyDescent="0.35">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x14ac:dyDescent="0.35">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x14ac:dyDescent="0.3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x14ac:dyDescent="0.35">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x14ac:dyDescent="0.35">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x14ac:dyDescent="0.35">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x14ac:dyDescent="0.35">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x14ac:dyDescent="0.35">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x14ac:dyDescent="0.35">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x14ac:dyDescent="0.35">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x14ac:dyDescent="0.35">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x14ac:dyDescent="0.35">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x14ac:dyDescent="0.3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x14ac:dyDescent="0.35">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x14ac:dyDescent="0.35">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x14ac:dyDescent="0.3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x14ac:dyDescent="0.3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x14ac:dyDescent="0.3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x14ac:dyDescent="0.3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x14ac:dyDescent="0.3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x14ac:dyDescent="0.3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x14ac:dyDescent="0.3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x14ac:dyDescent="0.3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x14ac:dyDescent="0.3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x14ac:dyDescent="0.3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x14ac:dyDescent="0.3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x14ac:dyDescent="0.3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x14ac:dyDescent="0.3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x14ac:dyDescent="0.3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x14ac:dyDescent="0.3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x14ac:dyDescent="0.3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x14ac:dyDescent="0.3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x14ac:dyDescent="0.3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x14ac:dyDescent="0.3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x14ac:dyDescent="0.3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x14ac:dyDescent="0.3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x14ac:dyDescent="0.35">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x14ac:dyDescent="0.35">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x14ac:dyDescent="0.3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x14ac:dyDescent="0.3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x14ac:dyDescent="0.3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x14ac:dyDescent="0.3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x14ac:dyDescent="0.3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x14ac:dyDescent="0.3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x14ac:dyDescent="0.3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x14ac:dyDescent="0.3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x14ac:dyDescent="0.3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x14ac:dyDescent="0.3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x14ac:dyDescent="0.3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x14ac:dyDescent="0.3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x14ac:dyDescent="0.3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x14ac:dyDescent="0.3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x14ac:dyDescent="0.3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x14ac:dyDescent="0.3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x14ac:dyDescent="0.3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x14ac:dyDescent="0.3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row r="369" spans="1:28" x14ac:dyDescent="0.35">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row>
    <row r="370" spans="1:28" x14ac:dyDescent="0.35">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row>
    <row r="371" spans="1:28" x14ac:dyDescent="0.35">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row>
    <row r="372" spans="1:28" x14ac:dyDescent="0.35">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row>
    <row r="373" spans="1:28" x14ac:dyDescent="0.35">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row>
    <row r="374" spans="1:28" x14ac:dyDescent="0.35">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row>
    <row r="375" spans="1:28" x14ac:dyDescent="0.35">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row>
    <row r="376" spans="1:28" x14ac:dyDescent="0.35">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row>
    <row r="377" spans="1:28" x14ac:dyDescent="0.35">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row>
    <row r="378" spans="1:28" x14ac:dyDescent="0.35">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row>
    <row r="379" spans="1:28" x14ac:dyDescent="0.35">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row>
    <row r="380" spans="1:28" x14ac:dyDescent="0.35">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row>
    <row r="381" spans="1:28" x14ac:dyDescent="0.35">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row>
    <row r="382" spans="1:28" x14ac:dyDescent="0.35">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row>
    <row r="383" spans="1:28" x14ac:dyDescent="0.35">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row>
    <row r="384" spans="1:28" x14ac:dyDescent="0.35">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row>
    <row r="385" spans="1:28" x14ac:dyDescent="0.35">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row>
    <row r="386" spans="1:28" x14ac:dyDescent="0.35">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row>
    <row r="387" spans="1:28" x14ac:dyDescent="0.35">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row>
    <row r="388" spans="1:28" x14ac:dyDescent="0.35">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row>
    <row r="389" spans="1:28" x14ac:dyDescent="0.35">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row>
    <row r="390" spans="1:28" x14ac:dyDescent="0.35">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row>
    <row r="391" spans="1:28" x14ac:dyDescent="0.35">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row>
    <row r="392" spans="1:28" x14ac:dyDescent="0.35">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row>
    <row r="393" spans="1:28" x14ac:dyDescent="0.35">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row>
    <row r="394" spans="1:28" x14ac:dyDescent="0.35">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row>
    <row r="395" spans="1:28" x14ac:dyDescent="0.35">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row>
    <row r="396" spans="1:28" x14ac:dyDescent="0.35">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row>
    <row r="397" spans="1:28" x14ac:dyDescent="0.35">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row>
  </sheetData>
  <mergeCells count="2">
    <mergeCell ref="A3:T3"/>
    <mergeCell ref="A4:T4"/>
  </mergeCells>
  <hyperlinks>
    <hyperlink ref="A4" r:id="rId1" xr:uid="{B1E4BC36-6913-4A1E-8145-05CFE181939F}"/>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A l d L X P y 3 e l i l A A A A 9 g A A A B I A H A B D b 2 5 m a W c v U G F j a 2 F n Z S 5 4 b W w g o h g A K K A U A A A A A A A A A A A A A A A A A A A A A A A A A A A A h Y 8 x D o I w G I W v Q r r T F j Q R y U 8 Z j J s k J i T G t S k V G q E Y W i h 3 c / B I X k G M o m 6 O 7 3 v f 8 N 7 9 e o N 0 b G p v k J 1 R r U 5 Q g C n y p B Z t o X S Z o N 6 e / A i l D P Z c n H k p v U n W J h 5 N k a D K 2 k t M i H M O u w V u u 5 K E l A b k m O 1 y U c m G o 4 + s / s u + 0 s Z y L S R i c H i N Y S E O l m s c r C J M g c w Q M q W / Q j j t f b Y / E D Z 9 b f t O M j P 4 + R b I H I G 8 P 7 A H U E s D B B Q A A g A I A A J X S 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V 0 t c K I p H u A 4 A A A A R A A A A E w A c A E Z v c m 1 1 b G F z L 1 N l Y 3 R p b 2 4 x L m 0 g o h g A K K A U A A A A A A A A A A A A A A A A A A A A A A A A A A A A K 0 5 N L s n M z 1 M I h t C G 1 g B Q S w E C L Q A U A A I A C A A C V 0 t c / L d 6 W K U A A A D 2 A A A A E g A A A A A A A A A A A A A A A A A A A A A A Q 2 9 u Z m l n L 1 B h Y 2 t h Z 2 U u e G 1 s U E s B A i 0 A F A A C A A g A A l d L X A / K 6 a u k A A A A 6 Q A A A B M A A A A A A A A A A A A A A A A A 8 Q A A A F t D b 2 5 0 Z W 5 0 X 1 R 5 c G V z X S 5 4 b W x Q S w E C L Q A U A A I A C A A C V 0 t 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1 A Q A A A A A A A N 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V F B Q U F B Q U F B Q U F y b C t 2 U E N x T V N U c G N D d 3 l u a G R 2 Y U 1 D a 1 p 5 d z Z W b l l T Q k x i M l F B Q U F B Q U F B Q T 0 i I C 8 + P C 9 T d G F i b G V F b n R y a W V z P j w v S X R l b T 4 8 L 0 l 0 Z W 1 z P j w v T G 9 j Y W x Q Y W N r Y W d l T W V 0 Y W R h d G F G a W x l P h Y A A A B Q S w U G A A A A A A A A A A A A A A A A A A A A A A A A J g E A A A E A A A D Q j J 3 f A R X R E Y x 6 A M B P w p f r A Q A A A I 4 9 w 6 U K 9 o N O p s R g P s 6 a g 2 U A A A A A A g A A A A A A E G Y A A A A B A A A g A A A A U / 7 k / d 9 5 2 N x / U R 7 M L X E n + 7 8 c q J p U V h m l u W W o J s f s q 7 I A A A A A D o A A A A A C A A A g A A A A G / e m t o Q y 7 / R w F 9 i G 0 9 w R h o Z B n 9 p E M l q f N B i o j 3 l v 2 F N Q A A A A / z 3 H + 4 D C x l b c D / 9 n F x Y W 8 W n J U S E 7 y k 6 2 S F C u G e / s q W B 9 T 4 M j S y 5 5 h g P n 2 8 s h p W 5 i 9 X q U c Q L Z C F u f K O d H c L 8 p c A w J 0 A p c l 4 W c o S j Q 9 J X 2 I J J A A A A A Y 0 L T L 1 a u E 2 E J o E m 9 n c d M 8 C G K N P X Y Y T d a D W 0 X 4 K 1 q 8 M N t y l 5 0 P Y + W y Y 0 i U 8 7 n S P u F g I g C T O Z U w J J F L 2 q K K k D C j w = = < / 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927D93309392348B87F9503A5215CAA" ma:contentTypeVersion="18" ma:contentTypeDescription="Skapa ett nytt dokument." ma:contentTypeScope="" ma:versionID="825f93346350cc5b6eda955740afb751">
  <xsd:schema xmlns:xsd="http://www.w3.org/2001/XMLSchema" xmlns:xs="http://www.w3.org/2001/XMLSchema" xmlns:p="http://schemas.microsoft.com/office/2006/metadata/properties" xmlns:ns2="fc4dbdf7-dc8d-4bb1-8dcd-22ba12403840" xmlns:ns3="6cd04a28-a714-4683-92b9-e44f3905cc32" targetNamespace="http://schemas.microsoft.com/office/2006/metadata/properties" ma:root="true" ma:fieldsID="7bb10ea0c82b8858286328e251ff33cb" ns2:_="" ns3:_="">
    <xsd:import namespace="fc4dbdf7-dc8d-4bb1-8dcd-22ba12403840"/>
    <xsd:import namespace="6cd04a28-a714-4683-92b9-e44f3905c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dbdf7-dc8d-4bb1-8dcd-22ba12403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4bb64261-f13a-4595-8891-6b3665ea7231"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04a28-a714-4683-92b9-e44f3905cc32"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d88137ff-ec01-4ad5-85eb-17b426e310a2}" ma:internalName="TaxCatchAll" ma:showField="CatchAllData" ma:web="6cd04a28-a714-4683-92b9-e44f3905c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c4dbdf7-dc8d-4bb1-8dcd-22ba12403840">
      <Terms xmlns="http://schemas.microsoft.com/office/infopath/2007/PartnerControls"/>
    </lcf76f155ced4ddcb4097134ff3c332f>
    <TaxCatchAll xmlns="6cd04a28-a714-4683-92b9-e44f3905cc32" xsi:nil="true"/>
  </documentManagement>
</p:properties>
</file>

<file path=customXml/itemProps1.xml><?xml version="1.0" encoding="utf-8"?>
<ds:datastoreItem xmlns:ds="http://schemas.openxmlformats.org/officeDocument/2006/customXml" ds:itemID="{60EF97C7-CE77-4FD4-B6D1-FB6A77364BDE}">
  <ds:schemaRefs>
    <ds:schemaRef ds:uri="http://schemas.microsoft.com/DataMashup"/>
  </ds:schemaRefs>
</ds:datastoreItem>
</file>

<file path=customXml/itemProps2.xml><?xml version="1.0" encoding="utf-8"?>
<ds:datastoreItem xmlns:ds="http://schemas.openxmlformats.org/officeDocument/2006/customXml" ds:itemID="{044DCE95-79B8-4C2C-AF27-4657D69A7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4dbdf7-dc8d-4bb1-8dcd-22ba12403840"/>
    <ds:schemaRef ds:uri="6cd04a28-a714-4683-92b9-e44f3905c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B9DFD7-147D-4F91-BF50-F066AFDBA673}">
  <ds:schemaRefs>
    <ds:schemaRef ds:uri="http://schemas.microsoft.com/sharepoint/v3/contenttype/forms"/>
  </ds:schemaRefs>
</ds:datastoreItem>
</file>

<file path=customXml/itemProps4.xml><?xml version="1.0" encoding="utf-8"?>
<ds:datastoreItem xmlns:ds="http://schemas.openxmlformats.org/officeDocument/2006/customXml" ds:itemID="{EE74D3E4-80B4-4D43-8CE1-3F514C06F4D0}">
  <ds:schemaRefs>
    <ds:schemaRef ds:uri="http://purl.org/dc/dcmitype/"/>
    <ds:schemaRef ds:uri="http://www.w3.org/XML/1998/namespace"/>
    <ds:schemaRef ds:uri="http://purl.org/dc/elements/1.1/"/>
    <ds:schemaRef ds:uri="http://purl.org/dc/terms/"/>
    <ds:schemaRef ds:uri="http://schemas.microsoft.com/office/2006/documentManagement/types"/>
    <ds:schemaRef ds:uri="http://schemas.openxmlformats.org/package/2006/metadata/core-properties"/>
    <ds:schemaRef ds:uri="6cd04a28-a714-4683-92b9-e44f3905cc32"/>
    <ds:schemaRef ds:uri="http://schemas.microsoft.com/office/infopath/2007/PartnerControls"/>
    <ds:schemaRef ds:uri="fc4dbdf7-dc8d-4bb1-8dcd-22ba12403840"/>
    <ds:schemaRef ds:uri="http://schemas.microsoft.com/office/2006/metadata/properties"/>
  </ds:schemaRefs>
</ds:datastoreItem>
</file>

<file path=docMetadata/LabelInfo.xml><?xml version="1.0" encoding="utf-8"?>
<clbl:labelList xmlns:clbl="http://schemas.microsoft.com/office/2020/mipLabelMetadata">
  <clbl:label id="{f13b610e-d3b5-490f-b165-988100e8232a}" enabled="1" method="Standar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Instruktion HEU</vt:lpstr>
      <vt:lpstr>Inställningar</vt:lpstr>
      <vt:lpstr>Beräkningsmatris</vt:lpstr>
      <vt:lpstr>Beräkningsmall HEU</vt:lpstr>
      <vt:lpstr>Instruktion Interreg</vt:lpstr>
      <vt:lpstr>Beräkningsmall Interreg</vt:lpstr>
      <vt:lpstr>Instruktion MSCA</vt:lpstr>
      <vt:lpstr>Beräkningsmall MSCA</vt:lpstr>
      <vt:lpstr>Instruktion övr. EU-program</vt:lpstr>
      <vt:lpstr>Beräkningsmall övr. EU-program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Instruktion för medfinansieringsmallen</dc:title>
  <dc:subject/>
  <dc:creator>Enheten för forskningsstöd och samverkan</dc:creator>
  <cp:keywords/>
  <dc:description/>
  <cp:lastModifiedBy>Anna Lawrence</cp:lastModifiedBy>
  <cp:revision/>
  <dcterms:created xsi:type="dcterms:W3CDTF">2015-10-28T08:35:32Z</dcterms:created>
  <dcterms:modified xsi:type="dcterms:W3CDTF">2026-04-02T07:57:37Z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0x010100A927D93309392348B87F9503A5215CAA</vt:lpwstr>
  </property>
  <property fmtid="{D5CDD505-2E9C-101B-9397-08002B2CF9AE}" pid="3" name="Year">
    <vt:lpwstr>2016</vt:lpwstr>
  </property>
  <property fmtid="{D5CDD505-2E9C-101B-9397-08002B2CF9AE}" pid="4" name="Responsible">
    <vt:lpwstr/>
  </property>
  <property fmtid="{D5CDD505-2E9C-101B-9397-08002B2CF9AE}" pid="5" name="MediaServiceImageTags">
    <vt:lpwstr/>
  </property>
</Properties>
</file>